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/>
  <mc:AlternateContent xmlns:mc="http://schemas.openxmlformats.org/markup-compatibility/2006">
    <mc:Choice Requires="x15">
      <x15ac:absPath xmlns:x15ac="http://schemas.microsoft.com/office/spreadsheetml/2010/11/ac" url="/Users/vickyfasten/Desktop/"/>
    </mc:Choice>
  </mc:AlternateContent>
  <xr:revisionPtr revIDLastSave="0" documentId="13_ncr:1_{31C5194B-EDED-A247-B068-0A618F1BAD6D}" xr6:coauthVersionLast="36" xr6:coauthVersionMax="36" xr10:uidLastSave="{00000000-0000-0000-0000-000000000000}"/>
  <bookViews>
    <workbookView xWindow="0" yWindow="540" windowWidth="25600" windowHeight="15460" tabRatio="815" xr2:uid="{00000000-000D-0000-FFFF-FFFF00000000}"/>
  </bookViews>
  <sheets>
    <sheet name="Liquiditiet" sheetId="7" r:id="rId1"/>
  </sheets>
  <externalReferences>
    <externalReference r:id="rId2"/>
    <externalReference r:id="rId3"/>
  </externalReferences>
  <definedNames>
    <definedName name="aa">[1]dropdown!$A$2:$A$16</definedName>
    <definedName name="_xlnm.Print_Area" localSheetId="0">Liquiditiet!$B$1:$Q$112</definedName>
    <definedName name="AflossigsbedragA">[1]dropdown!$D$6</definedName>
    <definedName name="Aflossing">[2]dropdown!$A$19:$A$28</definedName>
    <definedName name="Aflossing1">[1]dropdown!$A$19:$A$28</definedName>
    <definedName name="AflossingA">[1]dropdown!$A$19:$A$28</definedName>
    <definedName name="AflossingB">[1]dropdown!$C$15</definedName>
    <definedName name="AflossingC">[1]dropdown!$C$16</definedName>
    <definedName name="Aflossingd">[1]dropdown!$D$2</definedName>
    <definedName name="Aflossingq">[1]dropdown!$A$19:$A$28</definedName>
    <definedName name="Aflossingsbedrag">[2]dropdown!$D$6</definedName>
    <definedName name="Aflossingsbedrag1">[1]dropdown!$D$6</definedName>
    <definedName name="Aflossingsbedragq">[1]dropdown!$D$6</definedName>
    <definedName name="ee">[1]dropdown!$D$9</definedName>
    <definedName name="Garantie">[2]dropdown!$D$8</definedName>
    <definedName name="Garantie1">[1]dropdown!$D$8</definedName>
    <definedName name="GarantieA">[1]dropdown!$D$8</definedName>
    <definedName name="garantieq">[1]dropdown!$D$8</definedName>
    <definedName name="GemiddeldBedrag">[2]dropdown!$D$10</definedName>
    <definedName name="GemiddeldBedragA">[1]dropdown!$D$10</definedName>
    <definedName name="gemiddeldbedragq">[1]dropdown!$D$10</definedName>
    <definedName name="ii">[1]dropdown!$D$6</definedName>
    <definedName name="Kosten">[2]dropdown!$D$2</definedName>
    <definedName name="kosten1">[1]dropdown!$D$2</definedName>
    <definedName name="KostenA">[1]dropdown!$D$2</definedName>
    <definedName name="kostenq">[1]dropdown!$D$2</definedName>
    <definedName name="Krediet">[2]dropdown!$I$2:$I$4</definedName>
    <definedName name="Krediet1">[1]dropdown!$I$2:$I$4</definedName>
    <definedName name="KredietA">[1]dropdown!$I$2:$I$4</definedName>
    <definedName name="Kredietq">[1]dropdown!$I$2:$I$4</definedName>
    <definedName name="Looptijd">[2]dropdown!$A$2:$A$16</definedName>
    <definedName name="Looptijd1">[1]dropdown!$A$2:$A$16</definedName>
    <definedName name="LooptijdA">[1]dropdown!$A$2:$A$16</definedName>
    <definedName name="Looptijdq">[1]dropdown!$A$2:$A$16</definedName>
    <definedName name="oo">[1]dropdown!$I$2:$I$4</definedName>
    <definedName name="pp">[1]dropdown!$A$19:$A$28</definedName>
    <definedName name="qq">[1]dropdown!$C$16</definedName>
    <definedName name="Renekosten">[1]dropdown!$D$4</definedName>
    <definedName name="Rente">[2]dropdown!$D$3</definedName>
    <definedName name="Rente1">[1]dropdown!$D$3</definedName>
    <definedName name="RenteA">[1]dropdown!$D$3</definedName>
    <definedName name="Rentekosten">[2]dropdown!$D$4</definedName>
    <definedName name="RentekostenA">[1]dropdown!$D$4</definedName>
    <definedName name="Rentekostenq">[1]dropdown!$D$4</definedName>
    <definedName name="Renteq">[1]dropdown!$D$3</definedName>
    <definedName name="RenteTotaal">[2]dropdown!$D$9</definedName>
    <definedName name="RenteTotaal1">[1]dropdown!$D$9</definedName>
    <definedName name="RenteTotaalA">[1]dropdown!$D$9</definedName>
    <definedName name="Rentetotaalq">[1]dropdown!$D$9</definedName>
    <definedName name="rr">[1]dropdown!$D$8</definedName>
    <definedName name="tekst">[1]dropdown!$C$15</definedName>
    <definedName name="Tekst1">[2]dropdown!$C$15</definedName>
    <definedName name="Tekst2">[2]dropdown!$C$16</definedName>
    <definedName name="tekst3">[1]dropdown!$C$16</definedName>
    <definedName name="tekstA">[1]dropdown!$C$15</definedName>
    <definedName name="TekstB">[1]dropdown!$C$16</definedName>
    <definedName name="tekstq">[1]dropdown!$C$15</definedName>
    <definedName name="tekstq2">[1]dropdown!$C$16</definedName>
    <definedName name="tt">[1]dropdown!$D$10</definedName>
    <definedName name="uu">[1]dropdown!$D$4</definedName>
    <definedName name="ww">[1]dropdown!$D$2</definedName>
    <definedName name="yy">[1]dropdown!$D$3</definedName>
    <definedName name="zz">[1]dropdown!$C$15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3" i="7" l="1"/>
  <c r="Q94" i="7"/>
  <c r="Q95" i="7"/>
  <c r="Q96" i="7"/>
  <c r="Q97" i="7"/>
  <c r="Q98" i="7"/>
  <c r="Q99" i="7"/>
  <c r="Q100" i="7"/>
  <c r="Q102" i="7"/>
  <c r="Q103" i="7"/>
  <c r="Q104" i="7"/>
  <c r="Q105" i="7"/>
  <c r="Q106" i="7"/>
  <c r="Q107" i="7"/>
  <c r="Q92" i="7"/>
  <c r="Q49" i="7"/>
  <c r="Q51" i="7" s="1"/>
  <c r="Q87" i="7"/>
  <c r="Q88" i="7" s="1"/>
  <c r="Q86" i="7"/>
  <c r="D50" i="7"/>
  <c r="Q50" i="7" s="1"/>
  <c r="D51" i="7"/>
  <c r="D72" i="7" s="1"/>
  <c r="D74" i="7" s="1"/>
  <c r="D56" i="7"/>
  <c r="D60" i="7"/>
  <c r="D63" i="7"/>
  <c r="D65" i="7"/>
  <c r="D70" i="7"/>
  <c r="E50" i="7"/>
  <c r="G66" i="7" s="1"/>
  <c r="E51" i="7"/>
  <c r="E55" i="7"/>
  <c r="E56" i="7"/>
  <c r="E60" i="7"/>
  <c r="E65" i="7" s="1"/>
  <c r="E63" i="7"/>
  <c r="F50" i="7"/>
  <c r="F51" i="7"/>
  <c r="F55" i="7"/>
  <c r="F56" i="7"/>
  <c r="F70" i="7" s="1"/>
  <c r="F60" i="7"/>
  <c r="F63" i="7"/>
  <c r="F65" i="7"/>
  <c r="G50" i="7"/>
  <c r="G51" i="7"/>
  <c r="G55" i="7"/>
  <c r="G56" i="7"/>
  <c r="G60" i="7"/>
  <c r="G65" i="7" s="1"/>
  <c r="G63" i="7"/>
  <c r="G70" i="7" s="1"/>
  <c r="G72" i="7" s="1"/>
  <c r="H50" i="7"/>
  <c r="H51" i="7"/>
  <c r="H55" i="7"/>
  <c r="H56" i="7" s="1"/>
  <c r="H60" i="7"/>
  <c r="H63" i="7"/>
  <c r="H65" i="7"/>
  <c r="I50" i="7"/>
  <c r="I51" i="7" s="1"/>
  <c r="I55" i="7"/>
  <c r="I56" i="7"/>
  <c r="I60" i="7"/>
  <c r="I63" i="7" s="1"/>
  <c r="J50" i="7"/>
  <c r="J51" i="7"/>
  <c r="J55" i="7"/>
  <c r="J56" i="7" s="1"/>
  <c r="J60" i="7"/>
  <c r="J63" i="7"/>
  <c r="J65" i="7"/>
  <c r="K50" i="7"/>
  <c r="K51" i="7" s="1"/>
  <c r="K55" i="7"/>
  <c r="K56" i="7"/>
  <c r="K70" i="7" s="1"/>
  <c r="K60" i="7"/>
  <c r="K63" i="7"/>
  <c r="K65" i="7"/>
  <c r="L50" i="7"/>
  <c r="L51" i="7"/>
  <c r="L55" i="7"/>
  <c r="L56" i="7"/>
  <c r="L60" i="7"/>
  <c r="L65" i="7" s="1"/>
  <c r="M66" i="7" s="1"/>
  <c r="L63" i="7"/>
  <c r="M50" i="7"/>
  <c r="M51" i="7"/>
  <c r="M55" i="7"/>
  <c r="M70" i="7" s="1"/>
  <c r="M72" i="7" s="1"/>
  <c r="M56" i="7"/>
  <c r="M60" i="7"/>
  <c r="M63" i="7"/>
  <c r="M65" i="7"/>
  <c r="N50" i="7"/>
  <c r="N51" i="7" s="1"/>
  <c r="N55" i="7"/>
  <c r="N56" i="7"/>
  <c r="N60" i="7"/>
  <c r="N63" i="7" s="1"/>
  <c r="O50" i="7"/>
  <c r="O51" i="7"/>
  <c r="O55" i="7"/>
  <c r="O56" i="7" s="1"/>
  <c r="O60" i="7"/>
  <c r="O63" i="7"/>
  <c r="O65" i="7"/>
  <c r="Q55" i="7"/>
  <c r="Q57" i="7"/>
  <c r="Q58" i="7"/>
  <c r="Q59" i="7"/>
  <c r="Q61" i="7"/>
  <c r="Q62" i="7"/>
  <c r="Q67" i="7"/>
  <c r="Q68" i="7"/>
  <c r="Q69" i="7"/>
  <c r="F18" i="7"/>
  <c r="G18" i="7"/>
  <c r="H18" i="7"/>
  <c r="H33" i="7" s="1"/>
  <c r="I18" i="7"/>
  <c r="J18" i="7"/>
  <c r="K18" i="7"/>
  <c r="L18" i="7"/>
  <c r="M18" i="7"/>
  <c r="N18" i="7"/>
  <c r="O18" i="7"/>
  <c r="E18" i="7"/>
  <c r="E19" i="7" s="1"/>
  <c r="F19" i="7"/>
  <c r="G19" i="7"/>
  <c r="H19" i="7"/>
  <c r="I19" i="7"/>
  <c r="J19" i="7"/>
  <c r="K19" i="7"/>
  <c r="L19" i="7"/>
  <c r="M19" i="7"/>
  <c r="N19" i="7"/>
  <c r="O19" i="7"/>
  <c r="E13" i="7"/>
  <c r="E14" i="7" s="1"/>
  <c r="F13" i="7"/>
  <c r="G13" i="7"/>
  <c r="H13" i="7"/>
  <c r="H14" i="7" s="1"/>
  <c r="H35" i="7" s="1"/>
  <c r="I13" i="7"/>
  <c r="J29" i="7" s="1"/>
  <c r="J13" i="7"/>
  <c r="K13" i="7"/>
  <c r="L13" i="7"/>
  <c r="L14" i="7" s="1"/>
  <c r="M13" i="7"/>
  <c r="M14" i="7" s="1"/>
  <c r="N13" i="7"/>
  <c r="O13" i="7"/>
  <c r="D19" i="7"/>
  <c r="D13" i="7"/>
  <c r="Q13" i="7" s="1"/>
  <c r="Q25" i="7"/>
  <c r="E23" i="7"/>
  <c r="F23" i="7"/>
  <c r="F28" i="7" s="1"/>
  <c r="F33" i="7" s="1"/>
  <c r="F35" i="7" s="1"/>
  <c r="G23" i="7"/>
  <c r="H23" i="7"/>
  <c r="I23" i="7"/>
  <c r="J23" i="7"/>
  <c r="J26" i="7" s="1"/>
  <c r="K23" i="7"/>
  <c r="K26" i="7" s="1"/>
  <c r="L23" i="7"/>
  <c r="M23" i="7"/>
  <c r="M26" i="7" s="1"/>
  <c r="N23" i="7"/>
  <c r="N26" i="7" s="1"/>
  <c r="N28" i="7" s="1"/>
  <c r="O23" i="7"/>
  <c r="O26" i="7" s="1"/>
  <c r="D23" i="7"/>
  <c r="E26" i="7"/>
  <c r="F26" i="7"/>
  <c r="G26" i="7"/>
  <c r="H26" i="7"/>
  <c r="I26" i="7"/>
  <c r="L26" i="7"/>
  <c r="L28" i="7" s="1"/>
  <c r="D26" i="7"/>
  <c r="D28" i="7" s="1"/>
  <c r="Q21" i="7"/>
  <c r="I28" i="7"/>
  <c r="I33" i="7" s="1"/>
  <c r="E28" i="7"/>
  <c r="H28" i="7"/>
  <c r="Q32" i="7"/>
  <c r="Q20" i="7"/>
  <c r="Q22" i="7"/>
  <c r="Q24" i="7"/>
  <c r="O14" i="7"/>
  <c r="K14" i="7"/>
  <c r="J14" i="7"/>
  <c r="F14" i="7"/>
  <c r="G14" i="7"/>
  <c r="Q12" i="7"/>
  <c r="N14" i="7"/>
  <c r="I14" i="7"/>
  <c r="I35" i="7" s="1"/>
  <c r="Q18" i="7"/>
  <c r="Q30" i="7"/>
  <c r="Q31" i="7"/>
  <c r="K28" i="7" l="1"/>
  <c r="K33" i="7"/>
  <c r="E43" i="7"/>
  <c r="E72" i="7"/>
  <c r="E74" i="7" s="1"/>
  <c r="Q14" i="7"/>
  <c r="K35" i="7"/>
  <c r="M28" i="7"/>
  <c r="M33" i="7" s="1"/>
  <c r="M35" i="7" s="1"/>
  <c r="Q63" i="7"/>
  <c r="O28" i="7"/>
  <c r="O33" i="7"/>
  <c r="O35" i="7" s="1"/>
  <c r="J33" i="7"/>
  <c r="J35" i="7" s="1"/>
  <c r="Q19" i="7"/>
  <c r="E33" i="7"/>
  <c r="E35" i="7" s="1"/>
  <c r="L33" i="7"/>
  <c r="L35" i="7" s="1"/>
  <c r="K72" i="7"/>
  <c r="F72" i="7"/>
  <c r="Q56" i="7"/>
  <c r="Q23" i="7"/>
  <c r="N70" i="7"/>
  <c r="N72" i="7" s="1"/>
  <c r="N33" i="7"/>
  <c r="N35" i="7" s="1"/>
  <c r="G29" i="7"/>
  <c r="Q29" i="7" s="1"/>
  <c r="J28" i="7"/>
  <c r="M29" i="7" s="1"/>
  <c r="G28" i="7"/>
  <c r="G33" i="7" s="1"/>
  <c r="G35" i="7" s="1"/>
  <c r="N65" i="7"/>
  <c r="L70" i="7"/>
  <c r="L72" i="7" s="1"/>
  <c r="I65" i="7"/>
  <c r="Q65" i="7" s="1"/>
  <c r="E70" i="7"/>
  <c r="D33" i="7"/>
  <c r="D14" i="7"/>
  <c r="Q26" i="7"/>
  <c r="Q60" i="7"/>
  <c r="O70" i="7"/>
  <c r="O72" i="7" s="1"/>
  <c r="J66" i="7"/>
  <c r="J70" i="7" s="1"/>
  <c r="J72" i="7" s="1"/>
  <c r="H70" i="7"/>
  <c r="H72" i="7" s="1"/>
  <c r="F43" i="7" l="1"/>
  <c r="F74" i="7"/>
  <c r="I70" i="7"/>
  <c r="I72" i="7" s="1"/>
  <c r="Q66" i="7"/>
  <c r="Q70" i="7" s="1"/>
  <c r="Q28" i="7"/>
  <c r="Q33" i="7" s="1"/>
  <c r="D35" i="7"/>
  <c r="D37" i="7" s="1"/>
  <c r="E37" i="7" l="1"/>
  <c r="E6" i="7"/>
  <c r="G74" i="7"/>
  <c r="G43" i="7"/>
  <c r="F37" i="7" l="1"/>
  <c r="F6" i="7"/>
  <c r="H43" i="7"/>
  <c r="H74" i="7"/>
  <c r="I74" i="7" l="1"/>
  <c r="I43" i="7"/>
  <c r="G37" i="7"/>
  <c r="G6" i="7"/>
  <c r="J74" i="7" l="1"/>
  <c r="J43" i="7"/>
  <c r="H6" i="7"/>
  <c r="H37" i="7"/>
  <c r="I37" i="7" l="1"/>
  <c r="I6" i="7"/>
  <c r="K74" i="7"/>
  <c r="K43" i="7"/>
  <c r="L43" i="7" l="1"/>
  <c r="L74" i="7"/>
  <c r="J6" i="7"/>
  <c r="J37" i="7"/>
  <c r="K6" i="7" l="1"/>
  <c r="K37" i="7"/>
  <c r="M43" i="7"/>
  <c r="M74" i="7"/>
  <c r="N74" i="7" l="1"/>
  <c r="N43" i="7"/>
  <c r="L37" i="7"/>
  <c r="L6" i="7"/>
  <c r="M6" i="7" l="1"/>
  <c r="M37" i="7"/>
  <c r="O74" i="7"/>
  <c r="O43" i="7"/>
  <c r="N37" i="7" l="1"/>
  <c r="N6" i="7"/>
  <c r="O6" i="7" l="1"/>
  <c r="O37" i="7"/>
</calcChain>
</file>

<file path=xl/sharedStrings.xml><?xml version="1.0" encoding="utf-8"?>
<sst xmlns="http://schemas.openxmlformats.org/spreadsheetml/2006/main" count="134" uniqueCount="42">
  <si>
    <t xml:space="preserve"> </t>
  </si>
  <si>
    <t>Totaal</t>
  </si>
  <si>
    <t>Contante inbreng</t>
  </si>
  <si>
    <t>Lening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</si>
  <si>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</si>
  <si>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</si>
  <si>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</si>
  <si>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</si>
  <si>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</si>
  <si>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</si>
  <si>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</si>
  <si>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</si>
  <si>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</si>
  <si>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</si>
  <si>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</si>
  <si>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</si>
  <si>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Ontvangsten</t>
  </si>
  <si>
    <t>Maand</t>
  </si>
  <si>
    <t>Opening kas/bank</t>
  </si>
  <si>
    <t>Omzet excl btw</t>
  </si>
  <si>
    <t>BTW</t>
  </si>
  <si>
    <t>Totale ontvangsten</t>
  </si>
  <si>
    <t>Uitgaven</t>
  </si>
  <si>
    <t>Investering</t>
  </si>
  <si>
    <t>overige onvoorzien</t>
  </si>
  <si>
    <t>BTW inkopen/kosten</t>
  </si>
  <si>
    <t>BTW afdracht</t>
  </si>
  <si>
    <t>Aflossingen</t>
  </si>
  <si>
    <t>Totale uitgaven</t>
  </si>
  <si>
    <t>Kas per maand</t>
  </si>
  <si>
    <t>Eindsaldo</t>
  </si>
  <si>
    <t>Afdracht inkomstenbelasting</t>
  </si>
  <si>
    <t>Boekhouding</t>
  </si>
  <si>
    <t>Inkoop producten</t>
  </si>
  <si>
    <t>BTW op inkoop</t>
  </si>
  <si>
    <t>Marketing (website/promotie)</t>
  </si>
  <si>
    <t>personeel (stagiaires)</t>
  </si>
  <si>
    <t>Gas/water/licht</t>
  </si>
  <si>
    <t>Telefoon/internet/pin</t>
  </si>
  <si>
    <t xml:space="preserve">Rente </t>
  </si>
  <si>
    <t>LIQUIDITEITSBEGROTING</t>
  </si>
  <si>
    <t>kantoorkosten (huur)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</si>
</sst>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8"/>
      <color rgb="FF4DAEE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FFFFFF"/>
      <name val="Verdana"/>
      <family val="2"/>
    </font>
    <font>
      <b/>
      <sz val="18"/>
      <color rgb="FF000000"/>
      <name val="Verdana"/>
      <family val="2"/>
    </font>
    <font>
      <b/>
      <sz val="1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4DAEE2"/>
        <bgColor indexed="64"/>
      </patternFill>
    </fill>
    <fill>
      <patternFill patternType="solid">
        <fgColor rgb="FF4DAEE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3" fillId="2" borderId="0" xfId="0" applyNumberFormat="1" applyFont="1" applyFill="1" applyBorder="1"/>
    <xf numFmtId="164" fontId="2" fillId="0" borderId="2" xfId="0" applyNumberFormat="1" applyFont="1" applyBorder="1"/>
    <xf numFmtId="164" fontId="2" fillId="0" borderId="2" xfId="0" applyNumberFormat="1" applyFont="1" applyFill="1" applyBorder="1"/>
    <xf numFmtId="0" fontId="7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164" fontId="7" fillId="0" borderId="0" xfId="0" applyNumberFormat="1" applyFont="1"/>
    <xf numFmtId="164" fontId="8" fillId="3" borderId="0" xfId="0" applyNumberFormat="1" applyFont="1" applyFill="1"/>
    <xf numFmtId="164" fontId="7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</cellXfs>
  <cellStyles count="6">
    <cellStyle name="Euro" xfId="1" xr:uid="{00000000-0005-0000-0000-000000000000}"/>
    <cellStyle name="Gevolgde hyperlink" xfId="3" builtinId="9" hidden="1"/>
    <cellStyle name="Gevolgde hyperlink" xfId="5" builtinId="9" hidden="1"/>
    <cellStyle name="Hyperlink" xfId="2" builtinId="8" hidden="1"/>
    <cellStyle name="Hyperlink" xfId="4" builtinId="8" hidden="1"/>
    <cellStyle name="Standaard" xfId="0" builtinId="0"/>
  </cellStyles>
  <dxfs count="0"/>
  <tableStyles count="0" defaultTableStyle="TableStyleMedium2" defaultPivotStyle="PivotStyleLight16"/>
  <colors>
    <mruColors>
      <color rgb="FF4DA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cuments/1-Huidige%20opdrachten/DNA%20Community/2.Financial%20mediation/KUA/Rekentool_Qredit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wnloads/Rekentool_Qr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400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321.19354838709677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1698.9131250000005</v>
          </cell>
        </row>
        <row r="10">
          <cell r="A10">
            <v>60</v>
          </cell>
          <cell r="D10">
            <v>334.88647569444441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/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0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0</v>
          </cell>
        </row>
        <row r="10">
          <cell r="A10">
            <v>60</v>
          </cell>
          <cell r="D10">
            <v>0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>Of kies voor MKB-krediet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2"/>
  <sheetViews>
    <sheetView tabSelected="1" topLeftCell="A57" zoomScale="80" zoomScaleNormal="80" workbookViewId="0">
      <selection activeCell="B78" sqref="B78"/>
    </sheetView>
  </sheetViews>
  <sheetFormatPr baseColWidth="10" defaultColWidth="8.83203125" defaultRowHeight="16" x14ac:dyDescent="0.2"/>
  <cols>
    <col min="1" max="1" width="8.83203125" style="1"/>
    <col min="2" max="2" width="31.5" style="1" bestFit="1" customWidth="1"/>
    <col min="3" max="3" width="8.83203125" style="1"/>
    <col min="4" max="6" width="10.1640625" style="1" bestFit="1" customWidth="1"/>
    <col min="7" max="7" width="11.6640625" style="1" bestFit="1" customWidth="1"/>
    <col min="8" max="9" width="10.83203125" style="1" bestFit="1" customWidth="1"/>
    <col min="10" max="11" width="10.1640625" style="1" bestFit="1" customWidth="1"/>
    <col min="12" max="15" width="10.83203125" style="1" bestFit="1" customWidth="1"/>
    <col min="16" max="16" width="8.83203125" style="1"/>
    <col min="17" max="17" width="10.83203125" style="1" bestFit="1" customWidth="1"/>
    <col min="18" max="16384" width="8.83203125" style="1"/>
  </cols>
  <sheetData>
    <row r="1" spans="1:17" ht="23" x14ac:dyDescent="0.25">
      <c r="A1" s="1" t="s">
        <v>0</v>
      </c>
      <c r="B1" s="4" t="s">
        <v>40</v>
      </c>
    </row>
    <row r="2" spans="1:17" x14ac:dyDescent="0.2">
      <c r="B2" s="1" t="s">
        <v>0</v>
      </c>
    </row>
    <row r="3" spans="1:17" ht="23" x14ac:dyDescent="0.25">
      <c r="B3" s="21">
        <v>2020</v>
      </c>
    </row>
    <row r="5" spans="1:17" x14ac:dyDescent="0.2">
      <c r="B5" s="5" t="s">
        <v>17</v>
      </c>
      <c r="C5" s="5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/>
      <c r="Q5" s="6" t="s">
        <v>1</v>
      </c>
    </row>
    <row r="6" spans="1:17" x14ac:dyDescent="0.2">
      <c r="B6" s="7" t="s">
        <v>18</v>
      </c>
      <c r="C6" s="7"/>
      <c r="D6" s="8">
        <v>2500</v>
      </c>
      <c r="E6" s="8">
        <f>D37</f>
        <v>3675.2566528925618</v>
      </c>
      <c r="F6" s="8">
        <f>E37</f>
        <v>3874.1294214876034</v>
      </c>
      <c r="G6" s="8">
        <f t="shared" ref="G6:O6" si="0">F37</f>
        <v>5823.9307024793388</v>
      </c>
      <c r="H6" s="8">
        <f t="shared" si="0"/>
        <v>6272.8823553719003</v>
      </c>
      <c r="I6" s="8">
        <f t="shared" si="0"/>
        <v>422.33363636363629</v>
      </c>
      <c r="J6" s="8">
        <f t="shared" si="0"/>
        <v>421.55640495867783</v>
      </c>
      <c r="K6" s="8">
        <f t="shared" si="0"/>
        <v>-982.54152892561933</v>
      </c>
      <c r="L6" s="8">
        <f t="shared" si="0"/>
        <v>3117.4882644628101</v>
      </c>
      <c r="M6" s="8">
        <f t="shared" si="0"/>
        <v>7993.1573140495875</v>
      </c>
      <c r="N6" s="8">
        <f t="shared" si="0"/>
        <v>11679.900619834711</v>
      </c>
      <c r="O6" s="8">
        <f t="shared" si="0"/>
        <v>12366.418016528925</v>
      </c>
      <c r="P6" s="8"/>
      <c r="Q6" s="8"/>
    </row>
    <row r="7" spans="1:17" x14ac:dyDescent="0.2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B8" s="5" t="s">
        <v>16</v>
      </c>
      <c r="C8" s="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">
      <c r="B9" s="9" t="s">
        <v>3</v>
      </c>
      <c r="C9" s="9"/>
      <c r="D9" s="10">
        <v>4500</v>
      </c>
      <c r="E9" s="10"/>
      <c r="F9" s="10"/>
      <c r="G9" s="10"/>
      <c r="H9" s="10"/>
      <c r="I9" s="9"/>
      <c r="J9" s="9"/>
      <c r="K9" s="10"/>
      <c r="L9" s="10"/>
      <c r="M9" s="10"/>
      <c r="N9" s="10"/>
      <c r="O9" s="10"/>
      <c r="P9" s="10"/>
      <c r="Q9" s="10"/>
    </row>
    <row r="10" spans="1:17" x14ac:dyDescent="0.2">
      <c r="B10" s="9" t="s">
        <v>2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B12" s="9" t="s">
        <v>19</v>
      </c>
      <c r="C12" s="9"/>
      <c r="D12" s="10">
        <v>2500</v>
      </c>
      <c r="E12" s="10">
        <v>3000</v>
      </c>
      <c r="F12" s="10">
        <v>5000</v>
      </c>
      <c r="G12" s="10">
        <v>4500</v>
      </c>
      <c r="H12" s="10">
        <v>5000</v>
      </c>
      <c r="I12" s="10">
        <v>3000</v>
      </c>
      <c r="J12" s="10">
        <v>2600</v>
      </c>
      <c r="K12" s="10">
        <v>7000</v>
      </c>
      <c r="L12" s="10">
        <v>8000</v>
      </c>
      <c r="M12" s="10">
        <v>9000</v>
      </c>
      <c r="N12" s="10">
        <v>3500</v>
      </c>
      <c r="O12" s="10">
        <v>3500</v>
      </c>
      <c r="P12" s="10"/>
      <c r="Q12" s="10">
        <f>SUM(D12:P12)</f>
        <v>56600</v>
      </c>
    </row>
    <row r="13" spans="1:17" x14ac:dyDescent="0.2">
      <c r="B13" s="7" t="s">
        <v>20</v>
      </c>
      <c r="C13" s="7"/>
      <c r="D13" s="13">
        <f>D12*0.21</f>
        <v>525</v>
      </c>
      <c r="E13" s="13">
        <f t="shared" ref="E13:O13" si="1">E12*0.21</f>
        <v>630</v>
      </c>
      <c r="F13" s="13">
        <f t="shared" si="1"/>
        <v>1050</v>
      </c>
      <c r="G13" s="13">
        <f t="shared" si="1"/>
        <v>945</v>
      </c>
      <c r="H13" s="13">
        <f t="shared" si="1"/>
        <v>1050</v>
      </c>
      <c r="I13" s="13">
        <f t="shared" si="1"/>
        <v>630</v>
      </c>
      <c r="J13" s="13">
        <f t="shared" si="1"/>
        <v>546</v>
      </c>
      <c r="K13" s="13">
        <f t="shared" si="1"/>
        <v>1470</v>
      </c>
      <c r="L13" s="13">
        <f t="shared" si="1"/>
        <v>1680</v>
      </c>
      <c r="M13" s="13">
        <f t="shared" si="1"/>
        <v>1890</v>
      </c>
      <c r="N13" s="13">
        <f t="shared" si="1"/>
        <v>735</v>
      </c>
      <c r="O13" s="13">
        <f t="shared" si="1"/>
        <v>735</v>
      </c>
      <c r="P13" s="13"/>
      <c r="Q13" s="13">
        <f>SUM(D13:P13)</f>
        <v>11886</v>
      </c>
    </row>
    <row r="14" spans="1:17" x14ac:dyDescent="0.2">
      <c r="B14" s="7" t="s">
        <v>21</v>
      </c>
      <c r="C14" s="7"/>
      <c r="D14" s="8">
        <f t="shared" ref="D14:O14" si="2">SUM(D9:D13)</f>
        <v>7525</v>
      </c>
      <c r="E14" s="8">
        <f t="shared" si="2"/>
        <v>3630</v>
      </c>
      <c r="F14" s="8">
        <f t="shared" si="2"/>
        <v>6050</v>
      </c>
      <c r="G14" s="8">
        <f t="shared" si="2"/>
        <v>5445</v>
      </c>
      <c r="H14" s="8">
        <f t="shared" si="2"/>
        <v>6050</v>
      </c>
      <c r="I14" s="8">
        <f t="shared" si="2"/>
        <v>3630</v>
      </c>
      <c r="J14" s="8">
        <f t="shared" si="2"/>
        <v>3146</v>
      </c>
      <c r="K14" s="8">
        <f t="shared" si="2"/>
        <v>8470</v>
      </c>
      <c r="L14" s="8">
        <f t="shared" si="2"/>
        <v>9680</v>
      </c>
      <c r="M14" s="8">
        <f t="shared" si="2"/>
        <v>10890</v>
      </c>
      <c r="N14" s="8">
        <f t="shared" si="2"/>
        <v>4235</v>
      </c>
      <c r="O14" s="8">
        <f t="shared" si="2"/>
        <v>4235</v>
      </c>
      <c r="P14" s="8"/>
      <c r="Q14" s="8">
        <f>SUM(Q9:Q13)</f>
        <v>68486</v>
      </c>
    </row>
    <row r="15" spans="1:17" x14ac:dyDescent="0.2"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5" t="s">
        <v>22</v>
      </c>
      <c r="C16" s="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 x14ac:dyDescent="0.2">
      <c r="B17" s="9" t="s">
        <v>23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2">
      <c r="B18" s="9" t="s">
        <v>33</v>
      </c>
      <c r="C18" s="9"/>
      <c r="D18" s="10">
        <v>900</v>
      </c>
      <c r="E18" s="10">
        <f>E12*0.2</f>
        <v>600</v>
      </c>
      <c r="F18" s="10">
        <f t="shared" ref="F18:O18" si="3">F12*0.2</f>
        <v>1000</v>
      </c>
      <c r="G18" s="10">
        <f t="shared" si="3"/>
        <v>900</v>
      </c>
      <c r="H18" s="10">
        <f t="shared" si="3"/>
        <v>1000</v>
      </c>
      <c r="I18" s="10">
        <f t="shared" si="3"/>
        <v>600</v>
      </c>
      <c r="J18" s="10">
        <f t="shared" si="3"/>
        <v>520</v>
      </c>
      <c r="K18" s="10">
        <f t="shared" si="3"/>
        <v>1400</v>
      </c>
      <c r="L18" s="10">
        <f t="shared" si="3"/>
        <v>1600</v>
      </c>
      <c r="M18" s="10">
        <f t="shared" si="3"/>
        <v>1800</v>
      </c>
      <c r="N18" s="10">
        <f t="shared" si="3"/>
        <v>700</v>
      </c>
      <c r="O18" s="10">
        <f t="shared" si="3"/>
        <v>700</v>
      </c>
      <c r="P18" s="10"/>
      <c r="Q18" s="10">
        <f>SUM(D18:P18)</f>
        <v>11720</v>
      </c>
    </row>
    <row r="19" spans="2:17" x14ac:dyDescent="0.2">
      <c r="B19" s="9" t="s">
        <v>34</v>
      </c>
      <c r="C19" s="9"/>
      <c r="D19" s="10">
        <f>(D18*21)/121</f>
        <v>156.19834710743802</v>
      </c>
      <c r="E19" s="10">
        <f t="shared" ref="E19:O19" si="4">(E18*21)/121</f>
        <v>104.13223140495867</v>
      </c>
      <c r="F19" s="10">
        <f t="shared" si="4"/>
        <v>173.55371900826447</v>
      </c>
      <c r="G19" s="10">
        <f t="shared" si="4"/>
        <v>156.19834710743802</v>
      </c>
      <c r="H19" s="10">
        <f t="shared" si="4"/>
        <v>173.55371900826447</v>
      </c>
      <c r="I19" s="10">
        <f t="shared" si="4"/>
        <v>104.13223140495867</v>
      </c>
      <c r="J19" s="10">
        <f t="shared" si="4"/>
        <v>90.247933884297524</v>
      </c>
      <c r="K19" s="10">
        <f t="shared" si="4"/>
        <v>242.97520661157026</v>
      </c>
      <c r="L19" s="10">
        <f t="shared" si="4"/>
        <v>277.68595041322317</v>
      </c>
      <c r="M19" s="10">
        <f t="shared" si="4"/>
        <v>312.39669421487605</v>
      </c>
      <c r="N19" s="10">
        <f t="shared" si="4"/>
        <v>121.48760330578513</v>
      </c>
      <c r="O19" s="10">
        <f t="shared" si="4"/>
        <v>121.48760330578513</v>
      </c>
      <c r="P19" s="10"/>
      <c r="Q19" s="10">
        <f>SUM(D19:P19)</f>
        <v>2034.0495867768598</v>
      </c>
    </row>
    <row r="20" spans="2:17" x14ac:dyDescent="0.2">
      <c r="B20" s="9" t="s">
        <v>35</v>
      </c>
      <c r="C20" s="9"/>
      <c r="D20" s="10">
        <v>50</v>
      </c>
      <c r="E20" s="10">
        <v>0</v>
      </c>
      <c r="F20" s="10">
        <v>150</v>
      </c>
      <c r="G20" s="10">
        <v>0</v>
      </c>
      <c r="H20" s="10">
        <v>0</v>
      </c>
      <c r="I20" s="10">
        <v>150</v>
      </c>
      <c r="J20" s="10">
        <v>0</v>
      </c>
      <c r="K20" s="10">
        <v>0</v>
      </c>
      <c r="L20" s="10">
        <v>150</v>
      </c>
      <c r="M20" s="10">
        <v>0</v>
      </c>
      <c r="N20" s="10">
        <v>0</v>
      </c>
      <c r="O20" s="10">
        <v>150</v>
      </c>
      <c r="P20" s="10"/>
      <c r="Q20" s="10">
        <f t="shared" ref="Q20:Q31" si="5">SUM(D20:P20)</f>
        <v>650</v>
      </c>
    </row>
    <row r="21" spans="2:17" x14ac:dyDescent="0.2">
      <c r="B21" s="9" t="s">
        <v>32</v>
      </c>
      <c r="C21" s="9"/>
      <c r="D21" s="10">
        <v>75</v>
      </c>
      <c r="E21" s="10">
        <v>75</v>
      </c>
      <c r="F21" s="10">
        <v>75</v>
      </c>
      <c r="G21" s="10">
        <v>75</v>
      </c>
      <c r="H21" s="10">
        <v>75</v>
      </c>
      <c r="I21" s="10">
        <v>75</v>
      </c>
      <c r="J21" s="10">
        <v>75</v>
      </c>
      <c r="K21" s="10">
        <v>75</v>
      </c>
      <c r="L21" s="10">
        <v>75</v>
      </c>
      <c r="M21" s="10">
        <v>75</v>
      </c>
      <c r="N21" s="10">
        <v>75</v>
      </c>
      <c r="O21" s="10">
        <v>75</v>
      </c>
      <c r="P21" s="10"/>
      <c r="Q21" s="10">
        <f t="shared" si="5"/>
        <v>900</v>
      </c>
    </row>
    <row r="22" spans="2:17" x14ac:dyDescent="0.2">
      <c r="B22" s="9" t="s">
        <v>36</v>
      </c>
      <c r="C22" s="9"/>
      <c r="D22" s="10">
        <v>200</v>
      </c>
      <c r="E22" s="10">
        <v>200</v>
      </c>
      <c r="F22" s="10">
        <v>200</v>
      </c>
      <c r="G22" s="10">
        <v>200</v>
      </c>
      <c r="H22" s="10">
        <v>200</v>
      </c>
      <c r="I22" s="10">
        <v>200</v>
      </c>
      <c r="J22" s="10">
        <v>200</v>
      </c>
      <c r="K22" s="10">
        <v>200</v>
      </c>
      <c r="L22" s="10">
        <v>200</v>
      </c>
      <c r="M22" s="10">
        <v>200</v>
      </c>
      <c r="N22" s="10">
        <v>200</v>
      </c>
      <c r="O22" s="10">
        <v>200</v>
      </c>
      <c r="P22" s="10"/>
      <c r="Q22" s="10">
        <f t="shared" si="5"/>
        <v>2400</v>
      </c>
    </row>
    <row r="23" spans="2:17" x14ac:dyDescent="0.2">
      <c r="B23" s="9" t="s">
        <v>38</v>
      </c>
      <c r="C23" s="9"/>
      <c r="D23" s="10">
        <f>150</f>
        <v>150</v>
      </c>
      <c r="E23" s="10">
        <f>150</f>
        <v>150</v>
      </c>
      <c r="F23" s="10">
        <f>150</f>
        <v>150</v>
      </c>
      <c r="G23" s="10">
        <f>150</f>
        <v>150</v>
      </c>
      <c r="H23" s="10">
        <f>150</f>
        <v>150</v>
      </c>
      <c r="I23" s="10">
        <f>150</f>
        <v>150</v>
      </c>
      <c r="J23" s="10">
        <f>150</f>
        <v>150</v>
      </c>
      <c r="K23" s="10">
        <f>150</f>
        <v>150</v>
      </c>
      <c r="L23" s="10">
        <f>150</f>
        <v>150</v>
      </c>
      <c r="M23" s="10">
        <f>150</f>
        <v>150</v>
      </c>
      <c r="N23" s="10">
        <f>150</f>
        <v>150</v>
      </c>
      <c r="O23" s="10">
        <f>150</f>
        <v>150</v>
      </c>
      <c r="P23" s="10"/>
      <c r="Q23" s="10">
        <f t="shared" si="5"/>
        <v>1800</v>
      </c>
    </row>
    <row r="24" spans="2:17" x14ac:dyDescent="0.2">
      <c r="B24" s="9" t="s">
        <v>41</v>
      </c>
      <c r="C24" s="9"/>
      <c r="D24" s="10">
        <v>1220</v>
      </c>
      <c r="E24" s="10">
        <v>1220</v>
      </c>
      <c r="F24" s="10">
        <v>1220</v>
      </c>
      <c r="G24" s="10">
        <v>1220</v>
      </c>
      <c r="H24" s="10">
        <v>1220</v>
      </c>
      <c r="I24" s="10">
        <v>1220</v>
      </c>
      <c r="J24" s="10">
        <v>1220</v>
      </c>
      <c r="K24" s="10">
        <v>1220</v>
      </c>
      <c r="L24" s="10">
        <v>1220</v>
      </c>
      <c r="M24" s="10">
        <v>1220</v>
      </c>
      <c r="N24" s="10">
        <v>1220</v>
      </c>
      <c r="O24" s="10">
        <v>1220</v>
      </c>
      <c r="P24" s="10"/>
      <c r="Q24" s="10">
        <f t="shared" si="5"/>
        <v>14640</v>
      </c>
    </row>
    <row r="25" spans="2:17" x14ac:dyDescent="0.2">
      <c r="B25" s="9" t="s">
        <v>37</v>
      </c>
      <c r="C25" s="9"/>
      <c r="D25" s="10">
        <v>250</v>
      </c>
      <c r="E25" s="10">
        <v>250</v>
      </c>
      <c r="F25" s="10">
        <v>250</v>
      </c>
      <c r="G25" s="10">
        <v>250</v>
      </c>
      <c r="H25" s="10">
        <v>250</v>
      </c>
      <c r="I25" s="10">
        <v>250</v>
      </c>
      <c r="J25" s="10">
        <v>250</v>
      </c>
      <c r="K25" s="10">
        <v>250</v>
      </c>
      <c r="L25" s="10">
        <v>250</v>
      </c>
      <c r="M25" s="10">
        <v>250</v>
      </c>
      <c r="N25" s="10">
        <v>250</v>
      </c>
      <c r="O25" s="10">
        <v>250</v>
      </c>
      <c r="P25" s="10"/>
      <c r="Q25" s="10">
        <f t="shared" si="5"/>
        <v>3000</v>
      </c>
    </row>
    <row r="26" spans="2:17" x14ac:dyDescent="0.2">
      <c r="B26" s="9" t="s">
        <v>24</v>
      </c>
      <c r="C26" s="9"/>
      <c r="D26" s="10">
        <f t="shared" ref="D26:O26" si="6">(SUM(D20:D24)*0.1)</f>
        <v>169.5</v>
      </c>
      <c r="E26" s="10">
        <f t="shared" si="6"/>
        <v>164.5</v>
      </c>
      <c r="F26" s="10">
        <f t="shared" si="6"/>
        <v>179.5</v>
      </c>
      <c r="G26" s="10">
        <f t="shared" si="6"/>
        <v>164.5</v>
      </c>
      <c r="H26" s="10">
        <f t="shared" si="6"/>
        <v>164.5</v>
      </c>
      <c r="I26" s="10">
        <f t="shared" si="6"/>
        <v>179.5</v>
      </c>
      <c r="J26" s="10">
        <f t="shared" si="6"/>
        <v>164.5</v>
      </c>
      <c r="K26" s="10">
        <f t="shared" si="6"/>
        <v>164.5</v>
      </c>
      <c r="L26" s="10">
        <f t="shared" si="6"/>
        <v>179.5</v>
      </c>
      <c r="M26" s="10">
        <f t="shared" si="6"/>
        <v>164.5</v>
      </c>
      <c r="N26" s="10">
        <f t="shared" si="6"/>
        <v>164.5</v>
      </c>
      <c r="O26" s="10">
        <f t="shared" si="6"/>
        <v>179.5</v>
      </c>
      <c r="P26" s="10"/>
      <c r="Q26" s="10">
        <f t="shared" si="5"/>
        <v>2039</v>
      </c>
    </row>
    <row r="27" spans="2:17" x14ac:dyDescent="0.2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 t="s">
        <v>0</v>
      </c>
    </row>
    <row r="28" spans="2:17" x14ac:dyDescent="0.2">
      <c r="B28" s="9" t="s">
        <v>25</v>
      </c>
      <c r="C28" s="9"/>
      <c r="D28" s="10">
        <f t="shared" ref="D28:O28" si="7">SUM(D20:D27)*0.21</f>
        <v>444.04499999999996</v>
      </c>
      <c r="E28" s="10">
        <f t="shared" si="7"/>
        <v>432.495</v>
      </c>
      <c r="F28" s="10">
        <f t="shared" si="7"/>
        <v>467.14499999999998</v>
      </c>
      <c r="G28" s="10">
        <f t="shared" si="7"/>
        <v>432.495</v>
      </c>
      <c r="H28" s="10">
        <f t="shared" si="7"/>
        <v>432.495</v>
      </c>
      <c r="I28" s="10">
        <f t="shared" si="7"/>
        <v>467.14499999999998</v>
      </c>
      <c r="J28" s="10">
        <f t="shared" si="7"/>
        <v>432.495</v>
      </c>
      <c r="K28" s="10">
        <f t="shared" si="7"/>
        <v>432.495</v>
      </c>
      <c r="L28" s="10">
        <f t="shared" si="7"/>
        <v>467.14499999999998</v>
      </c>
      <c r="M28" s="10">
        <f t="shared" si="7"/>
        <v>432.495</v>
      </c>
      <c r="N28" s="10">
        <f t="shared" si="7"/>
        <v>432.495</v>
      </c>
      <c r="O28" s="10">
        <f t="shared" si="7"/>
        <v>467.14499999999998</v>
      </c>
      <c r="P28" s="10"/>
      <c r="Q28" s="10">
        <f t="shared" si="5"/>
        <v>5340.09</v>
      </c>
    </row>
    <row r="29" spans="2:17" x14ac:dyDescent="0.2">
      <c r="B29" s="9" t="s">
        <v>26</v>
      </c>
      <c r="C29" s="9"/>
      <c r="D29" s="10"/>
      <c r="E29" s="10"/>
      <c r="F29" s="10" t="s">
        <v>0</v>
      </c>
      <c r="G29" s="10">
        <f>(E13+F13-F28)</f>
        <v>1212.855</v>
      </c>
      <c r="H29" s="10"/>
      <c r="I29" s="10"/>
      <c r="J29" s="10">
        <f>H13+I13-I28</f>
        <v>1212.855</v>
      </c>
      <c r="K29" s="10"/>
      <c r="L29" s="10"/>
      <c r="M29" s="10">
        <f>J13+K13+L13-J28-K28-L28</f>
        <v>2363.8650000000002</v>
      </c>
      <c r="N29" s="10"/>
      <c r="O29" s="10"/>
      <c r="P29" s="10"/>
      <c r="Q29" s="10">
        <f t="shared" si="5"/>
        <v>4789.5750000000007</v>
      </c>
    </row>
    <row r="30" spans="2:17" x14ac:dyDescent="0.2">
      <c r="B30" s="9" t="s">
        <v>39</v>
      </c>
      <c r="C30" s="9"/>
      <c r="D30" s="10">
        <v>35</v>
      </c>
      <c r="E30" s="10">
        <v>35</v>
      </c>
      <c r="F30" s="10">
        <v>35</v>
      </c>
      <c r="G30" s="10">
        <v>35</v>
      </c>
      <c r="H30" s="10">
        <v>35</v>
      </c>
      <c r="I30" s="10">
        <v>35</v>
      </c>
      <c r="J30" s="10">
        <v>35</v>
      </c>
      <c r="K30" s="10">
        <v>35</v>
      </c>
      <c r="L30" s="10">
        <v>35</v>
      </c>
      <c r="M30" s="10">
        <v>35</v>
      </c>
      <c r="N30" s="10">
        <v>35</v>
      </c>
      <c r="O30" s="10">
        <v>35</v>
      </c>
      <c r="P30" s="10"/>
      <c r="Q30" s="10">
        <f t="shared" si="5"/>
        <v>420</v>
      </c>
    </row>
    <row r="31" spans="2:17" x14ac:dyDescent="0.2">
      <c r="B31" s="9" t="s">
        <v>27</v>
      </c>
      <c r="C31" s="9"/>
      <c r="D31" s="10">
        <v>200</v>
      </c>
      <c r="E31" s="10">
        <v>200</v>
      </c>
      <c r="F31" s="10">
        <v>200</v>
      </c>
      <c r="G31" s="10">
        <v>200</v>
      </c>
      <c r="H31" s="10">
        <v>200</v>
      </c>
      <c r="I31" s="10">
        <v>200</v>
      </c>
      <c r="J31" s="10">
        <v>200</v>
      </c>
      <c r="K31" s="10">
        <v>200</v>
      </c>
      <c r="L31" s="10">
        <v>200</v>
      </c>
      <c r="M31" s="10">
        <v>200</v>
      </c>
      <c r="N31" s="10">
        <v>200</v>
      </c>
      <c r="O31" s="10">
        <v>200</v>
      </c>
      <c r="P31" s="10"/>
      <c r="Q31" s="10">
        <f t="shared" si="5"/>
        <v>2400</v>
      </c>
    </row>
    <row r="32" spans="2:17" x14ac:dyDescent="0.2">
      <c r="B32" s="9" t="s">
        <v>31</v>
      </c>
      <c r="C32" s="9"/>
      <c r="D32" s="12"/>
      <c r="E32" s="12"/>
      <c r="F32" s="12" t="s">
        <v>0</v>
      </c>
      <c r="G32" s="12"/>
      <c r="H32" s="12">
        <v>8000</v>
      </c>
      <c r="I32" s="12"/>
      <c r="J32" s="12"/>
      <c r="K32" s="12"/>
      <c r="L32" s="12"/>
      <c r="M32" s="12"/>
      <c r="N32" s="12"/>
      <c r="O32" s="12"/>
      <c r="P32" s="12"/>
      <c r="Q32" s="12">
        <f>SUM(D32:P32)</f>
        <v>8000</v>
      </c>
    </row>
    <row r="33" spans="2:17" x14ac:dyDescent="0.2">
      <c r="B33" s="7" t="s">
        <v>28</v>
      </c>
      <c r="C33" s="7"/>
      <c r="D33" s="8">
        <f t="shared" ref="D33:O33" si="8">SUM(D17:D32)</f>
        <v>3849.7433471074382</v>
      </c>
      <c r="E33" s="8">
        <f t="shared" si="8"/>
        <v>3431.1272314049584</v>
      </c>
      <c r="F33" s="8">
        <f t="shared" si="8"/>
        <v>4100.1987190082646</v>
      </c>
      <c r="G33" s="8">
        <f t="shared" si="8"/>
        <v>4996.0483471074385</v>
      </c>
      <c r="H33" s="8">
        <f t="shared" si="8"/>
        <v>11900.548719008264</v>
      </c>
      <c r="I33" s="8">
        <f t="shared" si="8"/>
        <v>3630.7772314049585</v>
      </c>
      <c r="J33" s="8">
        <f t="shared" si="8"/>
        <v>4550.0979338842972</v>
      </c>
      <c r="K33" s="8">
        <f t="shared" si="8"/>
        <v>4369.9702066115706</v>
      </c>
      <c r="L33" s="8">
        <f t="shared" si="8"/>
        <v>4804.330950413223</v>
      </c>
      <c r="M33" s="8">
        <f t="shared" si="8"/>
        <v>7203.2566942148769</v>
      </c>
      <c r="N33" s="8">
        <f t="shared" si="8"/>
        <v>3548.4826033057852</v>
      </c>
      <c r="O33" s="8">
        <f t="shared" si="8"/>
        <v>3748.1326033057853</v>
      </c>
      <c r="P33" s="8"/>
      <c r="Q33" s="8">
        <f>SUM(Q17:Q32)</f>
        <v>60132.714586776856</v>
      </c>
    </row>
    <row r="34" spans="2:17" x14ac:dyDescent="0.2"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 x14ac:dyDescent="0.2">
      <c r="B35" s="7" t="s">
        <v>29</v>
      </c>
      <c r="C35" s="7"/>
      <c r="D35" s="8">
        <f t="shared" ref="D35:O35" si="9">D14-D33</f>
        <v>3675.2566528925618</v>
      </c>
      <c r="E35" s="8">
        <f t="shared" si="9"/>
        <v>198.87276859504163</v>
      </c>
      <c r="F35" s="8">
        <f t="shared" si="9"/>
        <v>1949.8012809917354</v>
      </c>
      <c r="G35" s="8">
        <f t="shared" si="9"/>
        <v>448.95165289256147</v>
      </c>
      <c r="H35" s="8">
        <f t="shared" si="9"/>
        <v>-5850.548719008264</v>
      </c>
      <c r="I35" s="8">
        <f t="shared" si="9"/>
        <v>-0.77723140495845655</v>
      </c>
      <c r="J35" s="8">
        <f t="shared" si="9"/>
        <v>-1404.0979338842972</v>
      </c>
      <c r="K35" s="8">
        <f t="shared" si="9"/>
        <v>4100.0297933884294</v>
      </c>
      <c r="L35" s="8">
        <f t="shared" si="9"/>
        <v>4875.669049586777</v>
      </c>
      <c r="M35" s="8">
        <f t="shared" si="9"/>
        <v>3686.7433057851231</v>
      </c>
      <c r="N35" s="8">
        <f t="shared" si="9"/>
        <v>686.51739669421477</v>
      </c>
      <c r="O35" s="8">
        <f t="shared" si="9"/>
        <v>486.86739669421468</v>
      </c>
      <c r="P35" s="8"/>
      <c r="Q35" s="8"/>
    </row>
    <row r="36" spans="2:17" x14ac:dyDescent="0.2"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 x14ac:dyDescent="0.2">
      <c r="B37" s="7" t="s">
        <v>30</v>
      </c>
      <c r="C37" s="7"/>
      <c r="D37" s="8">
        <f>D35</f>
        <v>3675.2566528925618</v>
      </c>
      <c r="E37" s="8">
        <f>D37+E35</f>
        <v>3874.1294214876034</v>
      </c>
      <c r="F37" s="8">
        <f t="shared" ref="F37:O37" si="10">E37+F35</f>
        <v>5823.9307024793388</v>
      </c>
      <c r="G37" s="8">
        <f t="shared" si="10"/>
        <v>6272.8823553719003</v>
      </c>
      <c r="H37" s="8">
        <f t="shared" si="10"/>
        <v>422.33363636363629</v>
      </c>
      <c r="I37" s="8">
        <f t="shared" si="10"/>
        <v>421.55640495867783</v>
      </c>
      <c r="J37" s="8">
        <f t="shared" si="10"/>
        <v>-982.54152892561933</v>
      </c>
      <c r="K37" s="8">
        <f t="shared" si="10"/>
        <v>3117.4882644628101</v>
      </c>
      <c r="L37" s="8">
        <f t="shared" si="10"/>
        <v>7993.1573140495875</v>
      </c>
      <c r="M37" s="8">
        <f t="shared" si="10"/>
        <v>11679.900619834711</v>
      </c>
      <c r="N37" s="8">
        <f t="shared" si="10"/>
        <v>12366.418016528925</v>
      </c>
      <c r="O37" s="8">
        <f t="shared" si="10"/>
        <v>12853.28541322314</v>
      </c>
      <c r="P37" s="8"/>
      <c r="Q37" s="8"/>
    </row>
    <row r="38" spans="2:17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23" x14ac:dyDescent="0.25">
      <c r="B40" s="21">
        <v>2021</v>
      </c>
    </row>
    <row r="42" spans="2:17" x14ac:dyDescent="0.2">
      <c r="B42" s="5" t="s">
        <v>17</v>
      </c>
      <c r="C42" s="5"/>
      <c r="D42" s="6" t="s">
        <v>4</v>
      </c>
      <c r="E42" s="6" t="s">
        <v>5</v>
      </c>
      <c r="F42" s="6" t="s">
        <v>6</v>
      </c>
      <c r="G42" s="6" t="s">
        <v>7</v>
      </c>
      <c r="H42" s="6" t="s">
        <v>8</v>
      </c>
      <c r="I42" s="6" t="s">
        <v>9</v>
      </c>
      <c r="J42" s="6" t="s">
        <v>10</v>
      </c>
      <c r="K42" s="6" t="s">
        <v>11</v>
      </c>
      <c r="L42" s="6" t="s">
        <v>12</v>
      </c>
      <c r="M42" s="6" t="s">
        <v>13</v>
      </c>
      <c r="N42" s="6" t="s">
        <v>14</v>
      </c>
      <c r="O42" s="6" t="s">
        <v>15</v>
      </c>
      <c r="P42" s="6"/>
      <c r="Q42" s="6" t="s">
        <v>1</v>
      </c>
    </row>
    <row r="43" spans="2:17" x14ac:dyDescent="0.2">
      <c r="B43" s="7" t="s">
        <v>18</v>
      </c>
      <c r="C43" s="7"/>
      <c r="D43" s="8">
        <v>2500</v>
      </c>
      <c r="E43" s="8">
        <f>D74</f>
        <v>185.60665289256167</v>
      </c>
      <c r="F43" s="8">
        <f>E74</f>
        <v>1647.7633057851235</v>
      </c>
      <c r="G43" s="8">
        <f t="shared" ref="G43" si="11">F74</f>
        <v>3397.9145867768584</v>
      </c>
      <c r="H43" s="8">
        <f t="shared" ref="H43" si="12">G74</f>
        <v>3366.8662396694199</v>
      </c>
      <c r="I43" s="8">
        <f t="shared" ref="I43" si="13">H74</f>
        <v>-4846.266363636365</v>
      </c>
      <c r="J43" s="8">
        <f t="shared" ref="J43" si="14">I74</f>
        <v>-1145.5365702479348</v>
      </c>
      <c r="K43" s="8">
        <f t="shared" ref="K43" si="15">J74</f>
        <v>2026.9274793388422</v>
      </c>
      <c r="L43" s="8">
        <f t="shared" ref="L43" si="16">K74</f>
        <v>7877.8857851239654</v>
      </c>
      <c r="M43" s="8">
        <f t="shared" ref="M43" si="17">L74</f>
        <v>12066.260206611569</v>
      </c>
      <c r="N43" s="8">
        <f t="shared" ref="N43" si="18">M74</f>
        <v>11282.435743801652</v>
      </c>
      <c r="O43" s="8">
        <f t="shared" ref="O43" si="19">N74</f>
        <v>16158.104793388429</v>
      </c>
      <c r="P43" s="8"/>
      <c r="Q43" s="8"/>
    </row>
    <row r="44" spans="2:17" x14ac:dyDescent="0.2"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7" x14ac:dyDescent="0.2">
      <c r="B45" s="5" t="s">
        <v>16</v>
      </c>
      <c r="C45" s="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 x14ac:dyDescent="0.2">
      <c r="B46" s="9" t="s">
        <v>3</v>
      </c>
      <c r="C46" s="9"/>
      <c r="D46" s="10">
        <v>0</v>
      </c>
      <c r="E46" s="10"/>
      <c r="F46" s="10"/>
      <c r="G46" s="10"/>
      <c r="H46" s="10"/>
      <c r="I46" s="9"/>
      <c r="J46" s="9"/>
      <c r="K46" s="10"/>
      <c r="L46" s="10"/>
      <c r="M46" s="10"/>
      <c r="N46" s="10"/>
      <c r="O46" s="10"/>
      <c r="P46" s="10"/>
      <c r="Q46" s="10"/>
    </row>
    <row r="47" spans="2:17" x14ac:dyDescent="0.2">
      <c r="B47" s="9" t="s">
        <v>2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7" x14ac:dyDescent="0.2">
      <c r="B48" s="9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22" x14ac:dyDescent="0.2">
      <c r="B49" s="9" t="s">
        <v>19</v>
      </c>
      <c r="C49" s="9"/>
      <c r="D49" s="10">
        <v>3500</v>
      </c>
      <c r="E49" s="10">
        <v>4500</v>
      </c>
      <c r="F49" s="10">
        <v>5000</v>
      </c>
      <c r="G49" s="10">
        <v>4500</v>
      </c>
      <c r="H49" s="10">
        <v>3500</v>
      </c>
      <c r="I49" s="10">
        <v>7000</v>
      </c>
      <c r="J49" s="10">
        <v>8000</v>
      </c>
      <c r="K49" s="10">
        <v>9000</v>
      </c>
      <c r="L49" s="10">
        <v>7500</v>
      </c>
      <c r="M49" s="10">
        <v>6000</v>
      </c>
      <c r="N49" s="10">
        <v>8000</v>
      </c>
      <c r="O49" s="10">
        <v>5000</v>
      </c>
      <c r="P49" s="10"/>
      <c r="Q49" s="17">
        <f>SUM(D49:O49)</f>
        <v>71500</v>
      </c>
    </row>
    <row r="50" spans="2:22" x14ac:dyDescent="0.2">
      <c r="B50" s="7" t="s">
        <v>20</v>
      </c>
      <c r="C50" s="7"/>
      <c r="D50" s="13">
        <f>D49*0.21</f>
        <v>735</v>
      </c>
      <c r="E50" s="13">
        <f t="shared" ref="E50" si="20">E49*0.21</f>
        <v>945</v>
      </c>
      <c r="F50" s="13">
        <f t="shared" ref="F50" si="21">F49*0.21</f>
        <v>1050</v>
      </c>
      <c r="G50" s="13">
        <f t="shared" ref="G50" si="22">G49*0.21</f>
        <v>945</v>
      </c>
      <c r="H50" s="13">
        <f t="shared" ref="H50" si="23">H49*0.21</f>
        <v>735</v>
      </c>
      <c r="I50" s="13">
        <f t="shared" ref="I50" si="24">I49*0.21</f>
        <v>1470</v>
      </c>
      <c r="J50" s="13">
        <f t="shared" ref="J50" si="25">J49*0.21</f>
        <v>1680</v>
      </c>
      <c r="K50" s="13">
        <f t="shared" ref="K50" si="26">K49*0.21</f>
        <v>1890</v>
      </c>
      <c r="L50" s="13">
        <f t="shared" ref="L50" si="27">L49*0.21</f>
        <v>1575</v>
      </c>
      <c r="M50" s="13">
        <f t="shared" ref="M50" si="28">M49*0.21</f>
        <v>1260</v>
      </c>
      <c r="N50" s="13">
        <f t="shared" ref="N50" si="29">N49*0.21</f>
        <v>1680</v>
      </c>
      <c r="O50" s="13">
        <f t="shared" ref="O50" si="30">O49*0.21</f>
        <v>1050</v>
      </c>
      <c r="P50" s="13"/>
      <c r="Q50" s="19">
        <f>SUM(D50:O50)</f>
        <v>15015</v>
      </c>
    </row>
    <row r="51" spans="2:22" x14ac:dyDescent="0.2">
      <c r="B51" s="7" t="s">
        <v>21</v>
      </c>
      <c r="C51" s="7"/>
      <c r="D51" s="8">
        <f t="shared" ref="D51:O51" si="31">SUM(D46:D50)</f>
        <v>4235</v>
      </c>
      <c r="E51" s="8">
        <f t="shared" si="31"/>
        <v>5445</v>
      </c>
      <c r="F51" s="8">
        <f t="shared" si="31"/>
        <v>6050</v>
      </c>
      <c r="G51" s="8">
        <f t="shared" si="31"/>
        <v>5445</v>
      </c>
      <c r="H51" s="8">
        <f t="shared" si="31"/>
        <v>4235</v>
      </c>
      <c r="I51" s="8">
        <f t="shared" si="31"/>
        <v>8470</v>
      </c>
      <c r="J51" s="8">
        <f t="shared" si="31"/>
        <v>9680</v>
      </c>
      <c r="K51" s="8">
        <f t="shared" si="31"/>
        <v>10890</v>
      </c>
      <c r="L51" s="8">
        <f t="shared" si="31"/>
        <v>9075</v>
      </c>
      <c r="M51" s="8">
        <f t="shared" si="31"/>
        <v>7260</v>
      </c>
      <c r="N51" s="8">
        <f t="shared" si="31"/>
        <v>9680</v>
      </c>
      <c r="O51" s="8">
        <f t="shared" si="31"/>
        <v>6050</v>
      </c>
      <c r="P51" s="8"/>
      <c r="Q51" s="17">
        <f>Q49-Q50</f>
        <v>56485</v>
      </c>
    </row>
    <row r="52" spans="2:22" x14ac:dyDescent="0.2">
      <c r="B52" s="9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22" x14ac:dyDescent="0.2">
      <c r="B53" s="5" t="s">
        <v>22</v>
      </c>
      <c r="C53" s="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V53" s="3" t="s">
        <v>0</v>
      </c>
    </row>
    <row r="54" spans="2:22" x14ac:dyDescent="0.2">
      <c r="B54" s="9" t="s">
        <v>23</v>
      </c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V54" s="1" t="s">
        <v>0</v>
      </c>
    </row>
    <row r="55" spans="2:22" x14ac:dyDescent="0.2">
      <c r="B55" s="9" t="s">
        <v>33</v>
      </c>
      <c r="C55" s="9"/>
      <c r="D55" s="10">
        <v>900</v>
      </c>
      <c r="E55" s="10">
        <f>E49*0.2</f>
        <v>900</v>
      </c>
      <c r="F55" s="10">
        <f t="shared" ref="F55:O55" si="32">F49*0.2</f>
        <v>1000</v>
      </c>
      <c r="G55" s="10">
        <f t="shared" si="32"/>
        <v>900</v>
      </c>
      <c r="H55" s="10">
        <f t="shared" si="32"/>
        <v>700</v>
      </c>
      <c r="I55" s="10">
        <f t="shared" si="32"/>
        <v>1400</v>
      </c>
      <c r="J55" s="10">
        <f t="shared" si="32"/>
        <v>1600</v>
      </c>
      <c r="K55" s="10">
        <f t="shared" si="32"/>
        <v>1800</v>
      </c>
      <c r="L55" s="10">
        <f t="shared" si="32"/>
        <v>1500</v>
      </c>
      <c r="M55" s="10">
        <f t="shared" si="32"/>
        <v>1200</v>
      </c>
      <c r="N55" s="10">
        <f t="shared" si="32"/>
        <v>1600</v>
      </c>
      <c r="O55" s="10">
        <f t="shared" si="32"/>
        <v>1000</v>
      </c>
      <c r="P55" s="10"/>
      <c r="Q55" s="10">
        <f>SUM(D55:P55)</f>
        <v>14500</v>
      </c>
    </row>
    <row r="56" spans="2:22" x14ac:dyDescent="0.2">
      <c r="B56" s="9" t="s">
        <v>34</v>
      </c>
      <c r="C56" s="9"/>
      <c r="D56" s="10">
        <f>(D55*21)/121</f>
        <v>156.19834710743802</v>
      </c>
      <c r="E56" s="10">
        <f t="shared" ref="E56" si="33">(E55*21)/121</f>
        <v>156.19834710743802</v>
      </c>
      <c r="F56" s="10">
        <f t="shared" ref="F56" si="34">(F55*21)/121</f>
        <v>173.55371900826447</v>
      </c>
      <c r="G56" s="10">
        <f t="shared" ref="G56" si="35">(G55*21)/121</f>
        <v>156.19834710743802</v>
      </c>
      <c r="H56" s="10">
        <f t="shared" ref="H56" si="36">(H55*21)/121</f>
        <v>121.48760330578513</v>
      </c>
      <c r="I56" s="10">
        <f t="shared" ref="I56" si="37">(I55*21)/121</f>
        <v>242.97520661157026</v>
      </c>
      <c r="J56" s="10">
        <f t="shared" ref="J56" si="38">(J55*21)/121</f>
        <v>277.68595041322317</v>
      </c>
      <c r="K56" s="10">
        <f t="shared" ref="K56" si="39">(K55*21)/121</f>
        <v>312.39669421487605</v>
      </c>
      <c r="L56" s="10">
        <f t="shared" ref="L56" si="40">(L55*21)/121</f>
        <v>260.3305785123967</v>
      </c>
      <c r="M56" s="10">
        <f t="shared" ref="M56" si="41">(M55*21)/121</f>
        <v>208.26446280991735</v>
      </c>
      <c r="N56" s="10">
        <f t="shared" ref="N56" si="42">(N55*21)/121</f>
        <v>277.68595041322317</v>
      </c>
      <c r="O56" s="10">
        <f t="shared" ref="O56" si="43">(O55*21)/121</f>
        <v>173.55371900826447</v>
      </c>
      <c r="P56" s="10"/>
      <c r="Q56" s="10">
        <f>SUM(D56:P56)</f>
        <v>2516.5289256198348</v>
      </c>
    </row>
    <row r="57" spans="2:22" x14ac:dyDescent="0.2">
      <c r="B57" s="9" t="s">
        <v>35</v>
      </c>
      <c r="C57" s="9"/>
      <c r="D57" s="10">
        <v>50</v>
      </c>
      <c r="E57" s="10">
        <v>0</v>
      </c>
      <c r="F57" s="10">
        <v>150</v>
      </c>
      <c r="G57" s="10">
        <v>0</v>
      </c>
      <c r="H57" s="10">
        <v>0</v>
      </c>
      <c r="I57" s="10">
        <v>150</v>
      </c>
      <c r="J57" s="10">
        <v>0</v>
      </c>
      <c r="K57" s="10">
        <v>0</v>
      </c>
      <c r="L57" s="10">
        <v>150</v>
      </c>
      <c r="M57" s="10">
        <v>0</v>
      </c>
      <c r="N57" s="10">
        <v>0</v>
      </c>
      <c r="O57" s="10">
        <v>150</v>
      </c>
      <c r="P57" s="10"/>
      <c r="Q57" s="10">
        <f t="shared" ref="Q57:Q63" si="44">SUM(D57:P57)</f>
        <v>650</v>
      </c>
    </row>
    <row r="58" spans="2:22" x14ac:dyDescent="0.2">
      <c r="B58" s="9" t="s">
        <v>32</v>
      </c>
      <c r="C58" s="9"/>
      <c r="D58" s="10">
        <v>75</v>
      </c>
      <c r="E58" s="10">
        <v>75</v>
      </c>
      <c r="F58" s="10">
        <v>75</v>
      </c>
      <c r="G58" s="10">
        <v>75</v>
      </c>
      <c r="H58" s="10">
        <v>75</v>
      </c>
      <c r="I58" s="10">
        <v>75</v>
      </c>
      <c r="J58" s="10">
        <v>75</v>
      </c>
      <c r="K58" s="10">
        <v>75</v>
      </c>
      <c r="L58" s="10">
        <v>75</v>
      </c>
      <c r="M58" s="10">
        <v>75</v>
      </c>
      <c r="N58" s="10">
        <v>75</v>
      </c>
      <c r="O58" s="10">
        <v>75</v>
      </c>
      <c r="P58" s="10"/>
      <c r="Q58" s="10">
        <f t="shared" si="44"/>
        <v>900</v>
      </c>
    </row>
    <row r="59" spans="2:22" x14ac:dyDescent="0.2">
      <c r="B59" s="9" t="s">
        <v>36</v>
      </c>
      <c r="C59" s="9"/>
      <c r="D59" s="10">
        <v>350</v>
      </c>
      <c r="E59" s="10">
        <v>350</v>
      </c>
      <c r="F59" s="10">
        <v>350</v>
      </c>
      <c r="G59" s="10">
        <v>350</v>
      </c>
      <c r="H59" s="10">
        <v>350</v>
      </c>
      <c r="I59" s="10">
        <v>350</v>
      </c>
      <c r="J59" s="10">
        <v>350</v>
      </c>
      <c r="K59" s="10">
        <v>350</v>
      </c>
      <c r="L59" s="10">
        <v>350</v>
      </c>
      <c r="M59" s="10">
        <v>350</v>
      </c>
      <c r="N59" s="10">
        <v>350</v>
      </c>
      <c r="O59" s="10">
        <v>350</v>
      </c>
      <c r="P59" s="10"/>
      <c r="Q59" s="10">
        <f t="shared" si="44"/>
        <v>4200</v>
      </c>
    </row>
    <row r="60" spans="2:22" x14ac:dyDescent="0.2">
      <c r="B60" s="9" t="s">
        <v>38</v>
      </c>
      <c r="C60" s="9"/>
      <c r="D60" s="10">
        <f>150</f>
        <v>150</v>
      </c>
      <c r="E60" s="10">
        <f>150</f>
        <v>150</v>
      </c>
      <c r="F60" s="10">
        <f>150</f>
        <v>150</v>
      </c>
      <c r="G60" s="10">
        <f>150</f>
        <v>150</v>
      </c>
      <c r="H60" s="10">
        <f>150</f>
        <v>150</v>
      </c>
      <c r="I60" s="10">
        <f>150</f>
        <v>150</v>
      </c>
      <c r="J60" s="10">
        <f>150</f>
        <v>150</v>
      </c>
      <c r="K60" s="10">
        <f>150</f>
        <v>150</v>
      </c>
      <c r="L60" s="10">
        <f>150</f>
        <v>150</v>
      </c>
      <c r="M60" s="10">
        <f>150</f>
        <v>150</v>
      </c>
      <c r="N60" s="10">
        <f>150</f>
        <v>150</v>
      </c>
      <c r="O60" s="10">
        <f>150</f>
        <v>150</v>
      </c>
      <c r="P60" s="10"/>
      <c r="Q60" s="10">
        <f t="shared" si="44"/>
        <v>1800</v>
      </c>
    </row>
    <row r="61" spans="2:22" x14ac:dyDescent="0.2">
      <c r="B61" s="9" t="s">
        <v>41</v>
      </c>
      <c r="C61" s="9"/>
      <c r="D61" s="10">
        <v>1220</v>
      </c>
      <c r="E61" s="10">
        <v>1220</v>
      </c>
      <c r="F61" s="10">
        <v>1220</v>
      </c>
      <c r="G61" s="10">
        <v>1220</v>
      </c>
      <c r="H61" s="10">
        <v>1220</v>
      </c>
      <c r="I61" s="10">
        <v>1220</v>
      </c>
      <c r="J61" s="10">
        <v>1220</v>
      </c>
      <c r="K61" s="10">
        <v>1220</v>
      </c>
      <c r="L61" s="10">
        <v>1220</v>
      </c>
      <c r="M61" s="10">
        <v>1220</v>
      </c>
      <c r="N61" s="10">
        <v>1220</v>
      </c>
      <c r="O61" s="10">
        <v>1220</v>
      </c>
      <c r="P61" s="10"/>
      <c r="Q61" s="10">
        <f t="shared" si="44"/>
        <v>14640</v>
      </c>
    </row>
    <row r="62" spans="2:22" x14ac:dyDescent="0.2">
      <c r="B62" s="9" t="s">
        <v>37</v>
      </c>
      <c r="C62" s="9"/>
      <c r="D62" s="10">
        <v>250</v>
      </c>
      <c r="E62" s="10">
        <v>250</v>
      </c>
      <c r="F62" s="10">
        <v>250</v>
      </c>
      <c r="G62" s="10">
        <v>250</v>
      </c>
      <c r="H62" s="10">
        <v>250</v>
      </c>
      <c r="I62" s="10">
        <v>250</v>
      </c>
      <c r="J62" s="10">
        <v>250</v>
      </c>
      <c r="K62" s="10">
        <v>250</v>
      </c>
      <c r="L62" s="10">
        <v>250</v>
      </c>
      <c r="M62" s="10">
        <v>250</v>
      </c>
      <c r="N62" s="10">
        <v>250</v>
      </c>
      <c r="O62" s="10">
        <v>250</v>
      </c>
      <c r="P62" s="10"/>
      <c r="Q62" s="10">
        <f t="shared" si="44"/>
        <v>3000</v>
      </c>
    </row>
    <row r="63" spans="2:22" x14ac:dyDescent="0.2">
      <c r="B63" s="9" t="s">
        <v>24</v>
      </c>
      <c r="C63" s="9"/>
      <c r="D63" s="10">
        <f t="shared" ref="D63:O63" si="45">(SUM(D57:D61)*0.1)</f>
        <v>184.5</v>
      </c>
      <c r="E63" s="10">
        <f t="shared" si="45"/>
        <v>179.5</v>
      </c>
      <c r="F63" s="10">
        <f t="shared" si="45"/>
        <v>194.5</v>
      </c>
      <c r="G63" s="10">
        <f t="shared" si="45"/>
        <v>179.5</v>
      </c>
      <c r="H63" s="10">
        <f t="shared" si="45"/>
        <v>179.5</v>
      </c>
      <c r="I63" s="10">
        <f t="shared" si="45"/>
        <v>194.5</v>
      </c>
      <c r="J63" s="10">
        <f t="shared" si="45"/>
        <v>179.5</v>
      </c>
      <c r="K63" s="10">
        <f t="shared" si="45"/>
        <v>179.5</v>
      </c>
      <c r="L63" s="10">
        <f t="shared" si="45"/>
        <v>194.5</v>
      </c>
      <c r="M63" s="10">
        <f t="shared" si="45"/>
        <v>179.5</v>
      </c>
      <c r="N63" s="10">
        <f t="shared" si="45"/>
        <v>179.5</v>
      </c>
      <c r="O63" s="10">
        <f t="shared" si="45"/>
        <v>194.5</v>
      </c>
      <c r="P63" s="10"/>
      <c r="Q63" s="10">
        <f t="shared" si="44"/>
        <v>2219</v>
      </c>
    </row>
    <row r="64" spans="2:22" x14ac:dyDescent="0.2">
      <c r="B64" s="9"/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 t="s">
        <v>0</v>
      </c>
    </row>
    <row r="65" spans="2:17" x14ac:dyDescent="0.2">
      <c r="B65" s="9" t="s">
        <v>25</v>
      </c>
      <c r="C65" s="9"/>
      <c r="D65" s="10">
        <f t="shared" ref="D65:O65" si="46">SUM(D57:D64)*0.21</f>
        <v>478.69499999999999</v>
      </c>
      <c r="E65" s="10">
        <f t="shared" si="46"/>
        <v>467.14499999999998</v>
      </c>
      <c r="F65" s="10">
        <f t="shared" si="46"/>
        <v>501.79499999999996</v>
      </c>
      <c r="G65" s="10">
        <f t="shared" si="46"/>
        <v>467.14499999999998</v>
      </c>
      <c r="H65" s="10">
        <f t="shared" si="46"/>
        <v>467.14499999999998</v>
      </c>
      <c r="I65" s="10">
        <f t="shared" si="46"/>
        <v>501.79499999999996</v>
      </c>
      <c r="J65" s="10">
        <f t="shared" si="46"/>
        <v>467.14499999999998</v>
      </c>
      <c r="K65" s="10">
        <f t="shared" si="46"/>
        <v>467.14499999999998</v>
      </c>
      <c r="L65" s="10">
        <f t="shared" si="46"/>
        <v>501.79499999999996</v>
      </c>
      <c r="M65" s="10">
        <f t="shared" si="46"/>
        <v>467.14499999999998</v>
      </c>
      <c r="N65" s="10">
        <f t="shared" si="46"/>
        <v>467.14499999999998</v>
      </c>
      <c r="O65" s="10">
        <f t="shared" si="46"/>
        <v>501.79499999999996</v>
      </c>
      <c r="P65" s="10"/>
      <c r="Q65" s="10">
        <f t="shared" ref="Q65:Q68" si="47">SUM(D65:P65)</f>
        <v>5755.8899999999994</v>
      </c>
    </row>
    <row r="66" spans="2:17" x14ac:dyDescent="0.2">
      <c r="B66" s="9" t="s">
        <v>26</v>
      </c>
      <c r="C66" s="9"/>
      <c r="D66" s="10"/>
      <c r="E66" s="10"/>
      <c r="F66" s="10" t="s">
        <v>0</v>
      </c>
      <c r="G66" s="10">
        <f>(E50+F50-F65)</f>
        <v>1493.2049999999999</v>
      </c>
      <c r="H66" s="10"/>
      <c r="I66" s="10"/>
      <c r="J66" s="10">
        <f>H50+I50-I65</f>
        <v>1703.2049999999999</v>
      </c>
      <c r="K66" s="10"/>
      <c r="L66" s="10"/>
      <c r="M66" s="10">
        <f>J50+K50+L50-J65-K65-L65</f>
        <v>3708.9149999999991</v>
      </c>
      <c r="N66" s="10"/>
      <c r="O66" s="10"/>
      <c r="P66" s="10"/>
      <c r="Q66" s="10">
        <f t="shared" si="47"/>
        <v>6905.3249999999989</v>
      </c>
    </row>
    <row r="67" spans="2:17" x14ac:dyDescent="0.2">
      <c r="B67" s="9" t="s">
        <v>39</v>
      </c>
      <c r="C67" s="9"/>
      <c r="D67" s="10">
        <v>35</v>
      </c>
      <c r="E67" s="10">
        <v>35</v>
      </c>
      <c r="F67" s="10">
        <v>35</v>
      </c>
      <c r="G67" s="10">
        <v>35</v>
      </c>
      <c r="H67" s="10">
        <v>35</v>
      </c>
      <c r="I67" s="10">
        <v>35</v>
      </c>
      <c r="J67" s="10">
        <v>35</v>
      </c>
      <c r="K67" s="10">
        <v>35</v>
      </c>
      <c r="L67" s="10">
        <v>35</v>
      </c>
      <c r="M67" s="10">
        <v>35</v>
      </c>
      <c r="N67" s="10">
        <v>35</v>
      </c>
      <c r="O67" s="10">
        <v>35</v>
      </c>
      <c r="P67" s="10"/>
      <c r="Q67" s="10">
        <f t="shared" si="47"/>
        <v>420</v>
      </c>
    </row>
    <row r="68" spans="2:17" x14ac:dyDescent="0.2">
      <c r="B68" s="9" t="s">
        <v>27</v>
      </c>
      <c r="C68" s="9"/>
      <c r="D68" s="10">
        <v>200</v>
      </c>
      <c r="E68" s="10">
        <v>200</v>
      </c>
      <c r="F68" s="10">
        <v>200</v>
      </c>
      <c r="G68" s="10">
        <v>200</v>
      </c>
      <c r="H68" s="10">
        <v>200</v>
      </c>
      <c r="I68" s="10">
        <v>200</v>
      </c>
      <c r="J68" s="10">
        <v>200</v>
      </c>
      <c r="K68" s="10">
        <v>200</v>
      </c>
      <c r="L68" s="10">
        <v>200</v>
      </c>
      <c r="M68" s="10">
        <v>200</v>
      </c>
      <c r="N68" s="10">
        <v>200</v>
      </c>
      <c r="O68" s="10">
        <v>200</v>
      </c>
      <c r="P68" s="10"/>
      <c r="Q68" s="10">
        <f t="shared" si="47"/>
        <v>2400</v>
      </c>
    </row>
    <row r="69" spans="2:17" x14ac:dyDescent="0.2">
      <c r="B69" s="9" t="s">
        <v>31</v>
      </c>
      <c r="C69" s="9"/>
      <c r="D69" s="12"/>
      <c r="E69" s="12"/>
      <c r="F69" s="12" t="s">
        <v>0</v>
      </c>
      <c r="G69" s="12"/>
      <c r="H69" s="12">
        <v>8700</v>
      </c>
      <c r="I69" s="12"/>
      <c r="J69" s="12"/>
      <c r="K69" s="12"/>
      <c r="L69" s="12"/>
      <c r="M69" s="12"/>
      <c r="N69" s="12"/>
      <c r="O69" s="12"/>
      <c r="P69" s="12"/>
      <c r="Q69" s="12">
        <f>SUM(D69:P69)</f>
        <v>8700</v>
      </c>
    </row>
    <row r="70" spans="2:17" x14ac:dyDescent="0.2">
      <c r="B70" s="7" t="s">
        <v>28</v>
      </c>
      <c r="C70" s="7"/>
      <c r="D70" s="8">
        <f t="shared" ref="D70:O70" si="48">SUM(D54:D69)</f>
        <v>4049.3933471074383</v>
      </c>
      <c r="E70" s="8">
        <f t="shared" si="48"/>
        <v>3982.8433471074381</v>
      </c>
      <c r="F70" s="8">
        <f t="shared" si="48"/>
        <v>4299.8487190082651</v>
      </c>
      <c r="G70" s="8">
        <f t="shared" si="48"/>
        <v>5476.0483471074385</v>
      </c>
      <c r="H70" s="8">
        <f t="shared" si="48"/>
        <v>12448.132603305785</v>
      </c>
      <c r="I70" s="8">
        <f t="shared" si="48"/>
        <v>4769.2702066115698</v>
      </c>
      <c r="J70" s="8">
        <f t="shared" si="48"/>
        <v>6507.535950413223</v>
      </c>
      <c r="K70" s="8">
        <f t="shared" si="48"/>
        <v>5039.0416942148768</v>
      </c>
      <c r="L70" s="8">
        <f t="shared" si="48"/>
        <v>4886.6255785123967</v>
      </c>
      <c r="M70" s="8">
        <f t="shared" si="48"/>
        <v>8043.8244628099164</v>
      </c>
      <c r="N70" s="8">
        <f t="shared" si="48"/>
        <v>4804.330950413223</v>
      </c>
      <c r="O70" s="8">
        <f t="shared" si="48"/>
        <v>4299.8487190082651</v>
      </c>
      <c r="P70" s="8"/>
      <c r="Q70" s="8">
        <f>SUM(Q54:Q69)</f>
        <v>68606.743925619827</v>
      </c>
    </row>
    <row r="71" spans="2:17" x14ac:dyDescent="0.2"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 x14ac:dyDescent="0.2">
      <c r="B72" s="7" t="s">
        <v>29</v>
      </c>
      <c r="C72" s="7"/>
      <c r="D72" s="8">
        <f t="shared" ref="D72:O72" si="49">D51-D70</f>
        <v>185.60665289256167</v>
      </c>
      <c r="E72" s="8">
        <f t="shared" si="49"/>
        <v>1462.1566528925619</v>
      </c>
      <c r="F72" s="8">
        <f t="shared" si="49"/>
        <v>1750.1512809917349</v>
      </c>
      <c r="G72" s="8">
        <f t="shared" si="49"/>
        <v>-31.048347107438531</v>
      </c>
      <c r="H72" s="8">
        <f t="shared" si="49"/>
        <v>-8213.1326033057849</v>
      </c>
      <c r="I72" s="8">
        <f t="shared" si="49"/>
        <v>3700.7297933884302</v>
      </c>
      <c r="J72" s="8">
        <f t="shared" si="49"/>
        <v>3172.464049586777</v>
      </c>
      <c r="K72" s="8">
        <f t="shared" si="49"/>
        <v>5850.9583057851232</v>
      </c>
      <c r="L72" s="8">
        <f t="shared" si="49"/>
        <v>4188.3744214876033</v>
      </c>
      <c r="M72" s="8">
        <f t="shared" si="49"/>
        <v>-783.82446280991644</v>
      </c>
      <c r="N72" s="8">
        <f t="shared" si="49"/>
        <v>4875.669049586777</v>
      </c>
      <c r="O72" s="8">
        <f t="shared" si="49"/>
        <v>1750.1512809917349</v>
      </c>
      <c r="P72" s="8"/>
      <c r="Q72" s="8"/>
    </row>
    <row r="73" spans="2:17" x14ac:dyDescent="0.2"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 x14ac:dyDescent="0.2">
      <c r="B74" s="7" t="s">
        <v>30</v>
      </c>
      <c r="C74" s="7"/>
      <c r="D74" s="8">
        <f>D72</f>
        <v>185.60665289256167</v>
      </c>
      <c r="E74" s="8">
        <f>D74+E72</f>
        <v>1647.7633057851235</v>
      </c>
      <c r="F74" s="8">
        <f t="shared" ref="F74" si="50">E74+F72</f>
        <v>3397.9145867768584</v>
      </c>
      <c r="G74" s="8">
        <f t="shared" ref="G74" si="51">F74+G72</f>
        <v>3366.8662396694199</v>
      </c>
      <c r="H74" s="8">
        <f t="shared" ref="H74" si="52">G74+H72</f>
        <v>-4846.266363636365</v>
      </c>
      <c r="I74" s="8">
        <f t="shared" ref="I74" si="53">H74+I72</f>
        <v>-1145.5365702479348</v>
      </c>
      <c r="J74" s="8">
        <f t="shared" ref="J74" si="54">I74+J72</f>
        <v>2026.9274793388422</v>
      </c>
      <c r="K74" s="8">
        <f t="shared" ref="K74" si="55">J74+K72</f>
        <v>7877.8857851239654</v>
      </c>
      <c r="L74" s="8">
        <f t="shared" ref="L74" si="56">K74+L72</f>
        <v>12066.260206611569</v>
      </c>
      <c r="M74" s="8">
        <f t="shared" ref="M74" si="57">L74+M72</f>
        <v>11282.435743801652</v>
      </c>
      <c r="N74" s="8">
        <f t="shared" ref="N74" si="58">M74+N72</f>
        <v>16158.104793388429</v>
      </c>
      <c r="O74" s="8">
        <f t="shared" ref="O74" si="59">N74+O72</f>
        <v>17908.256074380166</v>
      </c>
      <c r="P74" s="8"/>
      <c r="Q74" s="8"/>
    </row>
    <row r="75" spans="2:17" x14ac:dyDescent="0.2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2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ht="23" x14ac:dyDescent="0.25">
      <c r="B77" s="20">
        <v>2022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">
      <c r="B79" s="15" t="s">
        <v>17</v>
      </c>
      <c r="C79" s="15"/>
      <c r="D79" s="16" t="s">
        <v>4</v>
      </c>
      <c r="E79" s="16" t="s">
        <v>5</v>
      </c>
      <c r="F79" s="16" t="s">
        <v>6</v>
      </c>
      <c r="G79" s="16" t="s">
        <v>7</v>
      </c>
      <c r="H79" s="16" t="s">
        <v>8</v>
      </c>
      <c r="I79" s="16" t="s">
        <v>9</v>
      </c>
      <c r="J79" s="16" t="s">
        <v>10</v>
      </c>
      <c r="K79" s="16" t="s">
        <v>11</v>
      </c>
      <c r="L79" s="16" t="s">
        <v>12</v>
      </c>
      <c r="M79" s="16" t="s">
        <v>13</v>
      </c>
      <c r="N79" s="16" t="s">
        <v>14</v>
      </c>
      <c r="O79" s="16" t="s">
        <v>15</v>
      </c>
      <c r="P79" s="16"/>
      <c r="Q79" s="16" t="s">
        <v>1</v>
      </c>
    </row>
    <row r="80" spans="2:17" x14ac:dyDescent="0.2">
      <c r="B80" s="14" t="s">
        <v>18</v>
      </c>
      <c r="C80" s="14"/>
      <c r="D80" s="17">
        <v>2500</v>
      </c>
      <c r="E80" s="17">
        <v>3722</v>
      </c>
      <c r="F80" s="17">
        <v>3967</v>
      </c>
      <c r="G80" s="17">
        <v>5964</v>
      </c>
      <c r="H80" s="17">
        <v>6451</v>
      </c>
      <c r="I80" s="17">
        <v>647</v>
      </c>
      <c r="J80" s="17">
        <v>693</v>
      </c>
      <c r="K80" s="17">
        <v>-673</v>
      </c>
      <c r="L80" s="17">
        <v>3474</v>
      </c>
      <c r="M80" s="17">
        <v>8396</v>
      </c>
      <c r="N80" s="17">
        <v>12105</v>
      </c>
      <c r="O80" s="17">
        <v>12838</v>
      </c>
      <c r="P80" s="17"/>
      <c r="Q80" s="17"/>
    </row>
    <row r="81" spans="2:17" x14ac:dyDescent="0.2">
      <c r="B81" s="14"/>
      <c r="C81" s="1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2:17" x14ac:dyDescent="0.2">
      <c r="B82" s="15" t="s">
        <v>16</v>
      </c>
      <c r="C82" s="1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4" t="s">
        <v>3</v>
      </c>
      <c r="C83" s="14"/>
      <c r="D83" s="17">
        <v>0</v>
      </c>
      <c r="E83" s="17"/>
      <c r="F83" s="17"/>
      <c r="G83" s="17"/>
      <c r="H83" s="17"/>
      <c r="I83" s="14"/>
      <c r="J83" s="14"/>
      <c r="K83" s="17"/>
      <c r="L83" s="17"/>
      <c r="M83" s="17"/>
      <c r="N83" s="17"/>
      <c r="O83" s="17"/>
      <c r="P83" s="17"/>
      <c r="Q83" s="17"/>
    </row>
    <row r="84" spans="2:17" x14ac:dyDescent="0.2">
      <c r="B84" s="14" t="s">
        <v>2</v>
      </c>
      <c r="C84" s="14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2:17" x14ac:dyDescent="0.2">
      <c r="B85" s="14"/>
      <c r="C85" s="1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2:17" x14ac:dyDescent="0.2">
      <c r="B86" s="14" t="s">
        <v>19</v>
      </c>
      <c r="C86" s="14"/>
      <c r="D86" s="17">
        <v>7600</v>
      </c>
      <c r="E86" s="17">
        <v>7700</v>
      </c>
      <c r="F86" s="17">
        <v>8000</v>
      </c>
      <c r="G86" s="17">
        <v>8900</v>
      </c>
      <c r="H86" s="17">
        <v>5000</v>
      </c>
      <c r="I86" s="17">
        <v>4500</v>
      </c>
      <c r="J86" s="17">
        <v>6700</v>
      </c>
      <c r="K86" s="17">
        <v>9000</v>
      </c>
      <c r="L86" s="17">
        <v>5600</v>
      </c>
      <c r="M86" s="17">
        <v>7800</v>
      </c>
      <c r="N86" s="17">
        <v>6700</v>
      </c>
      <c r="O86" s="17">
        <v>4500</v>
      </c>
      <c r="P86" s="17"/>
      <c r="Q86" s="17">
        <f>SUM(D86:O86)</f>
        <v>82000</v>
      </c>
    </row>
    <row r="87" spans="2:17" x14ac:dyDescent="0.2">
      <c r="B87" s="14" t="s">
        <v>20</v>
      </c>
      <c r="C87" s="14"/>
      <c r="D87" s="19">
        <v>525</v>
      </c>
      <c r="E87" s="19">
        <v>630</v>
      </c>
      <c r="F87" s="19">
        <v>1050</v>
      </c>
      <c r="G87" s="19">
        <v>945</v>
      </c>
      <c r="H87" s="19">
        <v>1050</v>
      </c>
      <c r="I87" s="19">
        <v>630</v>
      </c>
      <c r="J87" s="19">
        <v>546</v>
      </c>
      <c r="K87" s="19">
        <v>1470</v>
      </c>
      <c r="L87" s="19">
        <v>1680</v>
      </c>
      <c r="M87" s="19">
        <v>1890</v>
      </c>
      <c r="N87" s="19">
        <v>735</v>
      </c>
      <c r="O87" s="19">
        <v>735</v>
      </c>
      <c r="P87" s="19"/>
      <c r="Q87" s="19">
        <f>SUM(D87:O87)</f>
        <v>11886</v>
      </c>
    </row>
    <row r="88" spans="2:17" x14ac:dyDescent="0.2">
      <c r="B88" s="14" t="s">
        <v>21</v>
      </c>
      <c r="C88" s="14"/>
      <c r="D88" s="17">
        <v>7525</v>
      </c>
      <c r="E88" s="17">
        <v>3630</v>
      </c>
      <c r="F88" s="17">
        <v>6050</v>
      </c>
      <c r="G88" s="17">
        <v>5445</v>
      </c>
      <c r="H88" s="17">
        <v>6050</v>
      </c>
      <c r="I88" s="17">
        <v>3630</v>
      </c>
      <c r="J88" s="17">
        <v>3146</v>
      </c>
      <c r="K88" s="17">
        <v>8470</v>
      </c>
      <c r="L88" s="17">
        <v>9680</v>
      </c>
      <c r="M88" s="17">
        <v>10890</v>
      </c>
      <c r="N88" s="17">
        <v>4235</v>
      </c>
      <c r="O88" s="17">
        <v>4235</v>
      </c>
      <c r="P88" s="17"/>
      <c r="Q88" s="17">
        <f>Q86-Q87</f>
        <v>70114</v>
      </c>
    </row>
    <row r="89" spans="2:17" x14ac:dyDescent="0.2">
      <c r="B89" s="14"/>
      <c r="C89" s="1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2:17" x14ac:dyDescent="0.2">
      <c r="B90" s="15" t="s">
        <v>22</v>
      </c>
      <c r="C90" s="15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4" t="s">
        <v>23</v>
      </c>
      <c r="C91" s="1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2:17" x14ac:dyDescent="0.2">
      <c r="B92" s="14" t="s">
        <v>33</v>
      </c>
      <c r="C92" s="14"/>
      <c r="D92" s="17">
        <v>900</v>
      </c>
      <c r="E92" s="17">
        <v>600</v>
      </c>
      <c r="F92" s="17">
        <v>1000</v>
      </c>
      <c r="G92" s="17">
        <v>900</v>
      </c>
      <c r="H92" s="17">
        <v>1000</v>
      </c>
      <c r="I92" s="17">
        <v>600</v>
      </c>
      <c r="J92" s="17">
        <v>520</v>
      </c>
      <c r="K92" s="17">
        <v>1400</v>
      </c>
      <c r="L92" s="17">
        <v>1600</v>
      </c>
      <c r="M92" s="17">
        <v>1800</v>
      </c>
      <c r="N92" s="17">
        <v>700</v>
      </c>
      <c r="O92" s="17">
        <v>700</v>
      </c>
      <c r="P92" s="17"/>
      <c r="Q92" s="17">
        <f>SUM(D92:O92)</f>
        <v>11720</v>
      </c>
    </row>
    <row r="93" spans="2:17" x14ac:dyDescent="0.2">
      <c r="B93" s="14" t="s">
        <v>34</v>
      </c>
      <c r="C93" s="14"/>
      <c r="D93" s="17">
        <v>156</v>
      </c>
      <c r="E93" s="17">
        <v>104</v>
      </c>
      <c r="F93" s="17">
        <v>174</v>
      </c>
      <c r="G93" s="17">
        <v>156</v>
      </c>
      <c r="H93" s="17">
        <v>174</v>
      </c>
      <c r="I93" s="17">
        <v>104</v>
      </c>
      <c r="J93" s="17">
        <v>90</v>
      </c>
      <c r="K93" s="17">
        <v>243</v>
      </c>
      <c r="L93" s="17">
        <v>278</v>
      </c>
      <c r="M93" s="17">
        <v>312</v>
      </c>
      <c r="N93" s="17">
        <v>121</v>
      </c>
      <c r="O93" s="17">
        <v>121</v>
      </c>
      <c r="P93" s="17"/>
      <c r="Q93" s="17">
        <f t="shared" ref="Q93:Q107" si="60">SUM(D93:O93)</f>
        <v>2033</v>
      </c>
    </row>
    <row r="94" spans="2:17" x14ac:dyDescent="0.2">
      <c r="B94" s="14" t="s">
        <v>35</v>
      </c>
      <c r="C94" s="14"/>
      <c r="D94" s="17">
        <v>50</v>
      </c>
      <c r="E94" s="17">
        <v>0</v>
      </c>
      <c r="F94" s="17">
        <v>150</v>
      </c>
      <c r="G94" s="17">
        <v>0</v>
      </c>
      <c r="H94" s="17">
        <v>0</v>
      </c>
      <c r="I94" s="17">
        <v>150</v>
      </c>
      <c r="J94" s="17">
        <v>0</v>
      </c>
      <c r="K94" s="17">
        <v>0</v>
      </c>
      <c r="L94" s="17">
        <v>150</v>
      </c>
      <c r="M94" s="17">
        <v>0</v>
      </c>
      <c r="N94" s="17">
        <v>0</v>
      </c>
      <c r="O94" s="17">
        <v>150</v>
      </c>
      <c r="P94" s="17"/>
      <c r="Q94" s="17">
        <f t="shared" si="60"/>
        <v>650</v>
      </c>
    </row>
    <row r="95" spans="2:17" x14ac:dyDescent="0.2">
      <c r="B95" s="14" t="s">
        <v>32</v>
      </c>
      <c r="C95" s="14"/>
      <c r="D95" s="17">
        <v>100</v>
      </c>
      <c r="E95" s="17">
        <v>100</v>
      </c>
      <c r="F95" s="17">
        <v>100</v>
      </c>
      <c r="G95" s="17">
        <v>100</v>
      </c>
      <c r="H95" s="17">
        <v>100</v>
      </c>
      <c r="I95" s="17">
        <v>100</v>
      </c>
      <c r="J95" s="17">
        <v>100</v>
      </c>
      <c r="K95" s="17">
        <v>100</v>
      </c>
      <c r="L95" s="17">
        <v>100</v>
      </c>
      <c r="M95" s="17">
        <v>100</v>
      </c>
      <c r="N95" s="17">
        <v>100</v>
      </c>
      <c r="O95" s="17">
        <v>100</v>
      </c>
      <c r="P95" s="17"/>
      <c r="Q95" s="17">
        <f t="shared" si="60"/>
        <v>1200</v>
      </c>
    </row>
    <row r="96" spans="2:17" x14ac:dyDescent="0.2">
      <c r="B96" s="14" t="s">
        <v>36</v>
      </c>
      <c r="C96" s="14"/>
      <c r="D96" s="17">
        <v>400</v>
      </c>
      <c r="E96" s="17">
        <v>400</v>
      </c>
      <c r="F96" s="17">
        <v>400</v>
      </c>
      <c r="G96" s="17">
        <v>400</v>
      </c>
      <c r="H96" s="17">
        <v>400</v>
      </c>
      <c r="I96" s="17">
        <v>400</v>
      </c>
      <c r="J96" s="17">
        <v>400</v>
      </c>
      <c r="K96" s="17">
        <v>400</v>
      </c>
      <c r="L96" s="17">
        <v>400</v>
      </c>
      <c r="M96" s="17">
        <v>400</v>
      </c>
      <c r="N96" s="17">
        <v>400</v>
      </c>
      <c r="O96" s="17">
        <v>400</v>
      </c>
      <c r="P96" s="17"/>
      <c r="Q96" s="17">
        <f t="shared" si="60"/>
        <v>4800</v>
      </c>
    </row>
    <row r="97" spans="2:17" x14ac:dyDescent="0.2">
      <c r="B97" s="14" t="s">
        <v>38</v>
      </c>
      <c r="C97" s="14"/>
      <c r="D97" s="17">
        <v>150</v>
      </c>
      <c r="E97" s="17">
        <v>150</v>
      </c>
      <c r="F97" s="17">
        <v>150</v>
      </c>
      <c r="G97" s="17">
        <v>150</v>
      </c>
      <c r="H97" s="17">
        <v>150</v>
      </c>
      <c r="I97" s="17">
        <v>150</v>
      </c>
      <c r="J97" s="17">
        <v>150</v>
      </c>
      <c r="K97" s="17">
        <v>150</v>
      </c>
      <c r="L97" s="17">
        <v>150</v>
      </c>
      <c r="M97" s="17">
        <v>150</v>
      </c>
      <c r="N97" s="17">
        <v>150</v>
      </c>
      <c r="O97" s="17">
        <v>150</v>
      </c>
      <c r="P97" s="17"/>
      <c r="Q97" s="17">
        <f t="shared" si="60"/>
        <v>1800</v>
      </c>
    </row>
    <row r="98" spans="2:17" x14ac:dyDescent="0.2">
      <c r="B98" s="14" t="s">
        <v>41</v>
      </c>
      <c r="C98" s="14"/>
      <c r="D98" s="17">
        <v>1220</v>
      </c>
      <c r="E98" s="17">
        <v>1220</v>
      </c>
      <c r="F98" s="17">
        <v>1220</v>
      </c>
      <c r="G98" s="17">
        <v>1220</v>
      </c>
      <c r="H98" s="17">
        <v>1220</v>
      </c>
      <c r="I98" s="17">
        <v>1220</v>
      </c>
      <c r="J98" s="17">
        <v>1220</v>
      </c>
      <c r="K98" s="17">
        <v>1220</v>
      </c>
      <c r="L98" s="17">
        <v>1220</v>
      </c>
      <c r="M98" s="17">
        <v>1220</v>
      </c>
      <c r="N98" s="17">
        <v>1220</v>
      </c>
      <c r="O98" s="17">
        <v>1220</v>
      </c>
      <c r="P98" s="17"/>
      <c r="Q98" s="17">
        <f t="shared" si="60"/>
        <v>14640</v>
      </c>
    </row>
    <row r="99" spans="2:17" x14ac:dyDescent="0.2">
      <c r="B99" s="14" t="s">
        <v>37</v>
      </c>
      <c r="C99" s="14"/>
      <c r="D99" s="17">
        <v>250</v>
      </c>
      <c r="E99" s="17">
        <v>250</v>
      </c>
      <c r="F99" s="17">
        <v>250</v>
      </c>
      <c r="G99" s="17">
        <v>250</v>
      </c>
      <c r="H99" s="17">
        <v>250</v>
      </c>
      <c r="I99" s="17">
        <v>250</v>
      </c>
      <c r="J99" s="17">
        <v>250</v>
      </c>
      <c r="K99" s="17">
        <v>250</v>
      </c>
      <c r="L99" s="17">
        <v>250</v>
      </c>
      <c r="M99" s="17">
        <v>250</v>
      </c>
      <c r="N99" s="17">
        <v>250</v>
      </c>
      <c r="O99" s="17">
        <v>250</v>
      </c>
      <c r="P99" s="17"/>
      <c r="Q99" s="17">
        <f t="shared" si="60"/>
        <v>3000</v>
      </c>
    </row>
    <row r="100" spans="2:17" x14ac:dyDescent="0.2">
      <c r="B100" s="14" t="s">
        <v>24</v>
      </c>
      <c r="C100" s="14"/>
      <c r="D100" s="17">
        <v>166</v>
      </c>
      <c r="E100" s="17">
        <v>161</v>
      </c>
      <c r="F100" s="17">
        <v>176</v>
      </c>
      <c r="G100" s="17">
        <v>161</v>
      </c>
      <c r="H100" s="17">
        <v>161</v>
      </c>
      <c r="I100" s="17">
        <v>176</v>
      </c>
      <c r="J100" s="17">
        <v>161</v>
      </c>
      <c r="K100" s="17">
        <v>161</v>
      </c>
      <c r="L100" s="17">
        <v>176</v>
      </c>
      <c r="M100" s="17">
        <v>161</v>
      </c>
      <c r="N100" s="17">
        <v>161</v>
      </c>
      <c r="O100" s="17">
        <v>176</v>
      </c>
      <c r="P100" s="17"/>
      <c r="Q100" s="17">
        <f t="shared" si="60"/>
        <v>1997</v>
      </c>
    </row>
    <row r="101" spans="2:17" x14ac:dyDescent="0.2">
      <c r="B101" s="14"/>
      <c r="C101" s="1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 t="s">
        <v>0</v>
      </c>
    </row>
    <row r="102" spans="2:17" x14ac:dyDescent="0.2">
      <c r="B102" s="14" t="s">
        <v>25</v>
      </c>
      <c r="C102" s="14"/>
      <c r="D102" s="17">
        <v>436</v>
      </c>
      <c r="E102" s="17">
        <v>424</v>
      </c>
      <c r="F102" s="17">
        <v>459</v>
      </c>
      <c r="G102" s="17">
        <v>424</v>
      </c>
      <c r="H102" s="17">
        <v>424</v>
      </c>
      <c r="I102" s="17">
        <v>459</v>
      </c>
      <c r="J102" s="17">
        <v>424</v>
      </c>
      <c r="K102" s="17">
        <v>424</v>
      </c>
      <c r="L102" s="17">
        <v>459</v>
      </c>
      <c r="M102" s="17">
        <v>424</v>
      </c>
      <c r="N102" s="17">
        <v>424</v>
      </c>
      <c r="O102" s="17">
        <v>459</v>
      </c>
      <c r="P102" s="17"/>
      <c r="Q102" s="17">
        <f t="shared" si="60"/>
        <v>5240</v>
      </c>
    </row>
    <row r="103" spans="2:17" x14ac:dyDescent="0.2">
      <c r="B103" s="14" t="s">
        <v>26</v>
      </c>
      <c r="C103" s="14"/>
      <c r="D103" s="17"/>
      <c r="E103" s="17"/>
      <c r="F103" s="17" t="s">
        <v>0</v>
      </c>
      <c r="G103" s="17">
        <v>1221</v>
      </c>
      <c r="H103" s="17"/>
      <c r="I103" s="17"/>
      <c r="J103" s="17">
        <v>1221</v>
      </c>
      <c r="K103" s="17"/>
      <c r="L103" s="17"/>
      <c r="M103" s="17">
        <v>2388</v>
      </c>
      <c r="N103" s="17"/>
      <c r="O103" s="17"/>
      <c r="P103" s="17"/>
      <c r="Q103" s="17">
        <f t="shared" si="60"/>
        <v>4830</v>
      </c>
    </row>
    <row r="104" spans="2:17" x14ac:dyDescent="0.2">
      <c r="B104" s="14" t="s">
        <v>39</v>
      </c>
      <c r="C104" s="14"/>
      <c r="D104" s="17">
        <v>35</v>
      </c>
      <c r="E104" s="17">
        <v>35</v>
      </c>
      <c r="F104" s="17">
        <v>35</v>
      </c>
      <c r="G104" s="17">
        <v>35</v>
      </c>
      <c r="H104" s="17">
        <v>35</v>
      </c>
      <c r="I104" s="17">
        <v>35</v>
      </c>
      <c r="J104" s="17">
        <v>35</v>
      </c>
      <c r="K104" s="17">
        <v>35</v>
      </c>
      <c r="L104" s="17">
        <v>35</v>
      </c>
      <c r="M104" s="17">
        <v>35</v>
      </c>
      <c r="N104" s="17">
        <v>35</v>
      </c>
      <c r="O104" s="17">
        <v>35</v>
      </c>
      <c r="P104" s="17"/>
      <c r="Q104" s="17">
        <f t="shared" si="60"/>
        <v>420</v>
      </c>
    </row>
    <row r="105" spans="2:17" x14ac:dyDescent="0.2">
      <c r="B105" s="14" t="s">
        <v>27</v>
      </c>
      <c r="C105" s="14"/>
      <c r="D105" s="17">
        <v>200</v>
      </c>
      <c r="E105" s="17">
        <v>200</v>
      </c>
      <c r="F105" s="17">
        <v>200</v>
      </c>
      <c r="G105" s="17">
        <v>200</v>
      </c>
      <c r="H105" s="17">
        <v>200</v>
      </c>
      <c r="I105" s="17">
        <v>200</v>
      </c>
      <c r="J105" s="17">
        <v>200</v>
      </c>
      <c r="K105" s="17">
        <v>200</v>
      </c>
      <c r="L105" s="17">
        <v>200</v>
      </c>
      <c r="M105" s="17">
        <v>200</v>
      </c>
      <c r="N105" s="17">
        <v>200</v>
      </c>
      <c r="O105" s="17">
        <v>200</v>
      </c>
      <c r="P105" s="17"/>
      <c r="Q105" s="17">
        <f t="shared" si="60"/>
        <v>2400</v>
      </c>
    </row>
    <row r="106" spans="2:17" x14ac:dyDescent="0.2">
      <c r="B106" s="14" t="s">
        <v>31</v>
      </c>
      <c r="C106" s="14"/>
      <c r="D106" s="19"/>
      <c r="E106" s="19"/>
      <c r="F106" s="19" t="s">
        <v>0</v>
      </c>
      <c r="G106" s="19"/>
      <c r="H106" s="19">
        <v>7700</v>
      </c>
      <c r="I106" s="19"/>
      <c r="J106" s="19"/>
      <c r="K106" s="19"/>
      <c r="L106" s="19"/>
      <c r="M106" s="19"/>
      <c r="N106" s="19"/>
      <c r="O106" s="19"/>
      <c r="P106" s="19"/>
      <c r="Q106" s="19">
        <f t="shared" si="60"/>
        <v>7700</v>
      </c>
    </row>
    <row r="107" spans="2:17" x14ac:dyDescent="0.2">
      <c r="B107" s="14" t="s">
        <v>28</v>
      </c>
      <c r="C107" s="14"/>
      <c r="D107" s="17">
        <v>3803</v>
      </c>
      <c r="E107" s="17">
        <v>3385</v>
      </c>
      <c r="F107" s="17">
        <v>4054</v>
      </c>
      <c r="G107" s="17">
        <v>4958</v>
      </c>
      <c r="H107" s="17">
        <v>11854</v>
      </c>
      <c r="I107" s="17">
        <v>3584</v>
      </c>
      <c r="J107" s="17">
        <v>4512</v>
      </c>
      <c r="K107" s="17">
        <v>4323</v>
      </c>
      <c r="L107" s="17">
        <v>4758</v>
      </c>
      <c r="M107" s="17">
        <v>7181</v>
      </c>
      <c r="N107" s="17">
        <v>3502</v>
      </c>
      <c r="O107" s="17">
        <v>3702</v>
      </c>
      <c r="P107" s="17"/>
      <c r="Q107" s="17">
        <f t="shared" si="60"/>
        <v>59616</v>
      </c>
    </row>
    <row r="108" spans="2:17" x14ac:dyDescent="0.2">
      <c r="B108" s="14"/>
      <c r="C108" s="1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2:17" x14ac:dyDescent="0.2">
      <c r="B109" s="14" t="s">
        <v>29</v>
      </c>
      <c r="C109" s="14"/>
      <c r="D109" s="17">
        <v>3722</v>
      </c>
      <c r="E109" s="17">
        <v>245</v>
      </c>
      <c r="F109" s="17">
        <v>1996</v>
      </c>
      <c r="G109" s="17">
        <v>487</v>
      </c>
      <c r="H109" s="17">
        <v>-5804</v>
      </c>
      <c r="I109" s="17">
        <v>46</v>
      </c>
      <c r="J109" s="17">
        <v>-1366</v>
      </c>
      <c r="K109" s="17">
        <v>4147</v>
      </c>
      <c r="L109" s="17">
        <v>4922</v>
      </c>
      <c r="M109" s="17">
        <v>3709</v>
      </c>
      <c r="N109" s="17">
        <v>733</v>
      </c>
      <c r="O109" s="17">
        <v>533</v>
      </c>
      <c r="P109" s="17"/>
      <c r="Q109" s="17"/>
    </row>
    <row r="110" spans="2:17" x14ac:dyDescent="0.2">
      <c r="B110" s="14"/>
      <c r="C110" s="14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2:17" x14ac:dyDescent="0.2">
      <c r="B111" s="14" t="s">
        <v>30</v>
      </c>
      <c r="C111" s="14"/>
      <c r="D111" s="17">
        <v>3722</v>
      </c>
      <c r="E111" s="17">
        <v>3967</v>
      </c>
      <c r="F111" s="17">
        <v>5964</v>
      </c>
      <c r="G111" s="17">
        <v>6451</v>
      </c>
      <c r="H111" s="17">
        <v>647</v>
      </c>
      <c r="I111" s="17">
        <v>693</v>
      </c>
      <c r="J111" s="17">
        <v>-673</v>
      </c>
      <c r="K111" s="17">
        <v>3474</v>
      </c>
      <c r="L111" s="17">
        <v>8396</v>
      </c>
      <c r="M111" s="17">
        <v>12105</v>
      </c>
      <c r="N111" s="17">
        <v>12838</v>
      </c>
      <c r="O111" s="17">
        <v>13372</v>
      </c>
      <c r="P111" s="17"/>
      <c r="Q111" s="17"/>
    </row>
    <row r="112" spans="2:17" x14ac:dyDescent="0.2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</sheetData>
  <pageMargins left="0.7" right="0.7" top="0.75" bottom="0.75" header="0.3" footer="0.3"/>
  <pageSetup paperSize="9" scale="73" fitToHeight="0" orientation="landscape" r:id="rId1"/>
  <rowBreaks count="2" manualBreakCount="2">
    <brk id="37" max="16383" man="1"/>
    <brk id="75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Liquiditiet</vt:lpstr>
      <vt:lpstr>Liquiditiet!Afdrukbereik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Vicky Fasten</cp:lastModifiedBy>
  <cp:lastPrinted>2015-12-16T14:36:23Z</cp:lastPrinted>
  <dcterms:created xsi:type="dcterms:W3CDTF">2015-05-11T19:05:11Z</dcterms:created>
  <dcterms:modified xsi:type="dcterms:W3CDTF">2020-03-28T18:30:46Z</dcterms:modified>
</cp:coreProperties>
</file>